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25" windowWidth="15330" windowHeight="1170" activeTab="0"/>
  </bookViews>
  <sheets>
    <sheet name="BS" sheetId="1" r:id="rId1"/>
    <sheet name="IS" sheetId="2" r:id="rId2"/>
    <sheet name="SE" sheetId="3" r:id="rId3"/>
    <sheet name="CFS" sheetId="4" r:id="rId4"/>
    <sheet name="Notes" sheetId="5" r:id="rId5"/>
  </sheets>
  <externalReferences>
    <externalReference r:id="rId8"/>
    <externalReference r:id="rId9"/>
    <externalReference r:id="rId10"/>
    <externalReference r:id="rId11"/>
  </externalReferences>
  <definedNames>
    <definedName name="_xlnm.Print_Area" localSheetId="0">'BS'!$A$1:$C$66</definedName>
    <definedName name="_xlnm.Print_Area" localSheetId="3">'CFS'!$A$1:$E$35</definedName>
    <definedName name="_xlnm.Print_Area" localSheetId="1">'IS'!$A$1:$F$34</definedName>
    <definedName name="_xlnm.Print_Area" localSheetId="4">'Notes'!$A$1:$F$296</definedName>
    <definedName name="_xlnm.Print_Area" localSheetId="2">'SE'!$A$1:$K$48</definedName>
    <definedName name="_xlnm.Print_Titles" localSheetId="4">'Notes'!$1:$8</definedName>
  </definedNames>
  <calcPr fullCalcOnLoad="1"/>
</workbook>
</file>

<file path=xl/comments5.xml><?xml version="1.0" encoding="utf-8"?>
<comments xmlns="http://schemas.openxmlformats.org/spreadsheetml/2006/main">
  <authors>
    <author>pc15</author>
  </authors>
  <commentList>
    <comment ref="B233" authorId="0">
      <text>
        <r>
          <rPr>
            <sz val="8"/>
            <rFont val="Tahoma"/>
            <family val="2"/>
          </rPr>
          <t xml:space="preserve">
To update the dat4
</t>
        </r>
      </text>
    </comment>
  </commentList>
</comments>
</file>

<file path=xl/sharedStrings.xml><?xml version="1.0" encoding="utf-8"?>
<sst xmlns="http://schemas.openxmlformats.org/spreadsheetml/2006/main" count="419" uniqueCount="346">
  <si>
    <t>The interim financial report is unaudited and has been prepared in accordance with Financial Reporting Standards 134,</t>
  </si>
  <si>
    <t>Interim Financial Reporting and the additional disclosures requirement as in Appendix 9B Part A of the Revised</t>
  </si>
  <si>
    <t>The significant accounting policies adopted are consistent with those adopted in the audited financial statements for the</t>
  </si>
  <si>
    <t>effective for the financial period beginning 1 July 2007:</t>
  </si>
  <si>
    <t xml:space="preserve">year ended 30 June 2007 except for the adoption of the following new/revised Financial Reporting  Standards ("FRS") </t>
  </si>
  <si>
    <t xml:space="preserve"> in accounting policies resulting from the adoption of FRS 117 are discussed below:</t>
  </si>
  <si>
    <t>The adoption of FRS 124 does not have significant financial impact on the Group.  The principal effects of the changes</t>
  </si>
  <si>
    <t>at cost less accumulated depreciation and impairment losses.  The adoption of the revised FRS 117 has resulted in the</t>
  </si>
  <si>
    <t>change in the accounting policy relating to the classification of leases of land and buildings.  Leasehold land held for</t>
  </si>
  <si>
    <t xml:space="preserve">own use is now classified as operating lease and where necessary the minimum lease payments or the upfront payments </t>
  </si>
  <si>
    <t>made are allocated between land and building elements in proportion to the fair values for leasehold interests in the</t>
  </si>
  <si>
    <t>lease payments and are amortised on a straight line basis over the lease terms.</t>
  </si>
  <si>
    <t xml:space="preserve">land element and building element of the lease at the inception of the lease.  The upfront payment represents prepaid </t>
  </si>
  <si>
    <t xml:space="preserve">The Group has applied the change in accounting policy in respect of leasehold land in accordance with the transitional </t>
  </si>
  <si>
    <t xml:space="preserve">provisions of FRS 117.  At 1 July 2007, the unamortised amount of leasehold land is retained as the surrogate carrying </t>
  </si>
  <si>
    <t xml:space="preserve">amount of prepaid lease payments as allowed by the transitional provisions.  The classification of leasehold land as </t>
  </si>
  <si>
    <t>prepaid lease payments has been accounted for retrospectively and certain comparatives are restated as follows:</t>
  </si>
  <si>
    <t>There were no items affecting assets, liabilities, equity, net income or cash flows that are unusual because of their</t>
  </si>
  <si>
    <t>nature, size or incidence.</t>
  </si>
  <si>
    <t>earlier than 7 days from the date of issuance of this quarterly report).</t>
  </si>
  <si>
    <t xml:space="preserve">The effective tax rate of the Group is lower than the statutory rate applicable mainly due to utilisation of reinvestment </t>
  </si>
  <si>
    <t>to a subsidiary in the Group.</t>
  </si>
  <si>
    <t xml:space="preserve">allowances and tax incentive granted under the Promotion of Investment Act, 1986 for High Technology Companies </t>
  </si>
  <si>
    <t>An application was made to the Securities Commission to waive the condition to obtain relevant authorities' approval</t>
  </si>
  <si>
    <t xml:space="preserve">for the extension works for buildings on Lot Nos. 312, 313 &amp; 314, Mukim of Damansara, District of Petaling.  </t>
  </si>
  <si>
    <t>2007, the local authority has approved the extension plans.</t>
  </si>
  <si>
    <t xml:space="preserve">Approval for the waiver from Securities Commission was obtained on 18 June 2007.  On 30 August and 3 September </t>
  </si>
  <si>
    <t>The Company had announced on 21 March 2008, that it had acquired two (2) ordinary shares of RM1.00 each </t>
  </si>
  <si>
    <t>representing the entire issued and paid up share capital of Dynamic Purification Sdn Bhd (Company No. 804511-M).</t>
  </si>
  <si>
    <t>Other than the above, there were no changes to the composition of the group in the reporting quarter.</t>
  </si>
  <si>
    <t xml:space="preserve">Listing Requirements.  </t>
  </si>
  <si>
    <t>Prior to 1 July 2007, leasehold land held for own use was classified as property, plant and equipment and was stated</t>
  </si>
  <si>
    <t>The Group’s primary reporting format is based on business segment, which is the pharmaceutical ("Hovid Segment")</t>
  </si>
  <si>
    <t>and phytonutrient/olechemical/biodiesel ("Carotech Segments") industries.</t>
  </si>
  <si>
    <t>On 6 February 2006, Carotech had announced that the Company entered into a Sale and Purchase Agreement ("SPA")</t>
  </si>
  <si>
    <t xml:space="preserve">with Lumut Maritime Terminal Sdn Bhd to acquire four (4) plots of land for a cash consideration of RM9,785,230.00.   </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</si>
  <si>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</si>
  <si>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</si>
  <si>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</si>
  <si>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</si>
  <si>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                FRS 117 -  Leases</t>
  </si>
  <si>
    <t xml:space="preserve">                FRS 124 - Related Party Disclosures</t>
  </si>
  <si>
    <t>There were no purchase or disposal of quoted securities during the current quarter.</t>
  </si>
  <si>
    <t>ruling at the transaction dates.  Foreign currency monetary assets and liabilities are translated into Ringgit Malaysia</t>
  </si>
  <si>
    <t>at exchange rates ruling at the balance sheet date.</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</si>
  <si>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</si>
  <si>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</si>
  <si>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</si>
  <si>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</si>
  <si>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</si>
  <si>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</si>
  <si>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</si>
  <si>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</si>
  <si>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</si>
  <si>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</si>
  <si>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</si>
  <si>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</si>
  <si>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</si>
  <si>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</si>
  <si>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</si>
  <si>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</si>
  <si>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</si>
  <si>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</si>
  <si>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</si>
  <si>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</si>
  <si>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</si>
  <si>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</si>
  <si>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</si>
  <si>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</si>
  <si>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</si>
  <si>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</si>
  <si>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</si>
  <si>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</si>
  <si>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</si>
  <si>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</si>
  <si>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</si>
  <si>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Share capital</t>
  </si>
  <si>
    <t>Retained earnings</t>
  </si>
  <si>
    <t>(Unaudited)</t>
  </si>
  <si>
    <t>(Audited)</t>
  </si>
  <si>
    <t>Revenue</t>
  </si>
  <si>
    <t>Other operating income</t>
  </si>
  <si>
    <t>Total</t>
  </si>
  <si>
    <t>Net profit for the period</t>
  </si>
  <si>
    <t>Net cash generated from/(used in) investing activities</t>
  </si>
  <si>
    <t>Net cash generated from/(used in) financing activities</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</si>
  <si>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</si>
  <si>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</si>
  <si>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</si>
  <si>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</si>
  <si>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</si>
  <si>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</si>
  <si>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</si>
  <si>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</si>
  <si>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</si>
  <si>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</si>
  <si>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</si>
  <si>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</si>
  <si>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Cumulative quarter</t>
  </si>
  <si>
    <t>Number of</t>
  </si>
  <si>
    <t>shares</t>
  </si>
  <si>
    <t>premium</t>
  </si>
  <si>
    <t>earnings</t>
  </si>
  <si>
    <t>Secured</t>
  </si>
  <si>
    <t>Unsecured</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</si>
  <si>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</si>
  <si>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</si>
  <si>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</si>
  <si>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</si>
  <si>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</si>
  <si>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</si>
  <si>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</si>
  <si>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</si>
  <si>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</si>
  <si>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</si>
  <si>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</si>
  <si>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</si>
  <si>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</si>
  <si>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</si>
  <si>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</si>
  <si>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</si>
  <si>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</si>
  <si>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</si>
  <si>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</si>
  <si>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</si>
  <si>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</si>
  <si>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</si>
  <si>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</si>
  <si>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</si>
  <si>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</si>
  <si>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</si>
  <si>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</si>
  <si>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</si>
  <si>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</si>
  <si>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</si>
  <si>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</si>
  <si>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</si>
  <si>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</si>
  <si>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</si>
  <si>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Group</t>
  </si>
  <si>
    <t xml:space="preserve">Issued and fully paid ordinary shares </t>
  </si>
  <si>
    <t>(I)     Cash and cash equivalents comprises:</t>
  </si>
  <si>
    <t>(I)</t>
  </si>
  <si>
    <t>The Group operates in two main business segment:</t>
  </si>
  <si>
    <t>Based on the results for the quarter/period</t>
  </si>
  <si>
    <t xml:space="preserve">         Cash and bank balances</t>
  </si>
  <si>
    <t xml:space="preserve">         Fixed deposit placed with licensed financial institution</t>
  </si>
  <si>
    <t xml:space="preserve">         Bank overdraft</t>
  </si>
  <si>
    <t xml:space="preserve">3 months </t>
  </si>
  <si>
    <t>Hovid Bhd (Company no: 58476 A)</t>
  </si>
  <si>
    <t xml:space="preserve">Total </t>
  </si>
  <si>
    <t>Quarter ended</t>
  </si>
  <si>
    <t>Turnover</t>
  </si>
  <si>
    <t xml:space="preserve">Material subsequent events  </t>
  </si>
  <si>
    <t>Nominal</t>
  </si>
  <si>
    <t>value</t>
  </si>
  <si>
    <t xml:space="preserve">Reserves on </t>
  </si>
  <si>
    <t>consolidation</t>
  </si>
  <si>
    <t>Deferred tax assets</t>
  </si>
  <si>
    <t>Rights to reimbursement under insurance policies</t>
  </si>
  <si>
    <t>Provision for retirement benefit</t>
  </si>
  <si>
    <t>There is no profit forecast and profit guarantee.</t>
  </si>
  <si>
    <t>There was no disposal of unquoted investments and/or properties for the reporting quarter under review.</t>
  </si>
  <si>
    <t>There were no significant related parties transactions in this reporting quarter and financial period.</t>
  </si>
  <si>
    <t>Notional</t>
  </si>
  <si>
    <t>Currency</t>
  </si>
  <si>
    <t>Amount</t>
  </si>
  <si>
    <t>RM'000</t>
  </si>
  <si>
    <t>Within 1 year</t>
  </si>
  <si>
    <t>USD</t>
  </si>
  <si>
    <t>The business operations of the Group were not materially affected by any seasonal or cyclical factors.</t>
  </si>
  <si>
    <t>There were no material subsequent events in the reporting quarter and financial year.</t>
  </si>
  <si>
    <t xml:space="preserve">Profit before taxation </t>
  </si>
  <si>
    <t>Non-distributable</t>
  </si>
  <si>
    <t>Distributable</t>
  </si>
  <si>
    <t>'000</t>
  </si>
  <si>
    <t>Secretaries</t>
  </si>
  <si>
    <t>Investment Properties</t>
  </si>
  <si>
    <t>Restated</t>
  </si>
  <si>
    <t>TOTAL ASSETS</t>
  </si>
  <si>
    <t>EQUITY AND LIABILITIES</t>
  </si>
  <si>
    <t>TOTAL EQUITY</t>
  </si>
  <si>
    <t>TOTAL LIABILITIES</t>
  </si>
  <si>
    <t>TOTAL EQUITY AND LIABILITIES</t>
  </si>
  <si>
    <t>Attributable to:</t>
  </si>
  <si>
    <t>At 1 July 2006 (restated)</t>
  </si>
  <si>
    <t>Effect of adopting FRS 3</t>
  </si>
  <si>
    <t>Changes in Accounting Policies</t>
  </si>
  <si>
    <t>Previously stated</t>
  </si>
  <si>
    <t>Minority Interests</t>
  </si>
  <si>
    <t>Total Equity</t>
  </si>
  <si>
    <t>Cash generated from/(used in) operating activities</t>
  </si>
  <si>
    <t>Net increase/(decrease) in cash and cash equivalents during the period</t>
  </si>
  <si>
    <t>There were no material litigation up to the date of this report.</t>
  </si>
  <si>
    <t>000</t>
  </si>
  <si>
    <t>2007</t>
  </si>
  <si>
    <t>- Basic at nominal value of RM0.10 per share</t>
  </si>
  <si>
    <t>RM</t>
  </si>
  <si>
    <t xml:space="preserve">      Foreign currency forward contracts</t>
  </si>
  <si>
    <t xml:space="preserve">      Commodity hedging contracts</t>
  </si>
  <si>
    <t>ended 30/06/07</t>
  </si>
  <si>
    <t xml:space="preserve">(a)  Foreign currency forward contracts in currencies other than its functional currency to manage exposure to </t>
  </si>
  <si>
    <t xml:space="preserve"> fluctuations in foreign currency exchange rates for receivables, sale contracts and term loan commitments.</t>
  </si>
  <si>
    <t xml:space="preserve">Transactions in foreign currencies are converted into Ringgit Malaysia at the rates of exchange approximating those </t>
  </si>
  <si>
    <t>Foreign exchange translation</t>
  </si>
  <si>
    <t>Share premium</t>
  </si>
  <si>
    <t>Equity attributable to equity holders of the Company</t>
  </si>
  <si>
    <t>Net assets per share attributable to ordinary equity holders of the Company (sen)</t>
  </si>
  <si>
    <t>Equity holders of the Company</t>
  </si>
  <si>
    <t>Earnings per share attributable to equity holders of the Company (sen)</t>
  </si>
  <si>
    <t>Prepaid Interest in Lease Land</t>
  </si>
  <si>
    <t>At 1 July 2007 (Nominal Value of RM0.10 per share)</t>
  </si>
  <si>
    <t>At 1 July 2006 (Nominal Value of RM0.50 per share)</t>
  </si>
  <si>
    <t xml:space="preserve">Prior year Adjustment on Foreign </t>
  </si>
  <si>
    <t>currency translation-Effect of FRS 121</t>
  </si>
  <si>
    <t>Acquisition of shares in a subsidiary</t>
  </si>
  <si>
    <t>Issue of shares to MI by a subsidiary</t>
  </si>
  <si>
    <t>FRS 117</t>
  </si>
  <si>
    <t>Prepaid land lease payments</t>
  </si>
  <si>
    <t>a</t>
  </si>
  <si>
    <t>b</t>
  </si>
  <si>
    <t>c</t>
  </si>
  <si>
    <t>Current</t>
  </si>
  <si>
    <t>Non-current</t>
  </si>
  <si>
    <t xml:space="preserve">The interim financial report should be read in conjunction with the audited financial statements for the year ended </t>
  </si>
  <si>
    <t>30 June 2007.</t>
  </si>
  <si>
    <t xml:space="preserve">There were no issuance and repayment of debt and equity securities, share buy-backs, share cancellations, shares </t>
  </si>
  <si>
    <t>held as treasury shares and resale of treasury shares for the current quarter and financial year to-date.</t>
  </si>
  <si>
    <t xml:space="preserve">Barring any unforeseen circumstances, the outlook for the Group would be satisfactory as the Group is actively </t>
  </si>
  <si>
    <t xml:space="preserve">(b)  Commodity hedging contracts to manage exposure to fluctuations in the purchase price of crude palm </t>
  </si>
  <si>
    <t>oil ("CPO").</t>
  </si>
  <si>
    <t>quarterly report), the following notional amounts and maturities are:-</t>
  </si>
  <si>
    <t>Invesment in associate companies</t>
  </si>
  <si>
    <t xml:space="preserve">   </t>
  </si>
  <si>
    <t>Note :  The subdivision of Company's authorised and issued and paid up ordinary share of RM0.50 each into five (5) new ordinary shares of RM0.10 each was completed on 22 January 2007.</t>
  </si>
  <si>
    <t xml:space="preserve">An information circular was dispatched to the shareholders on 5 April 2006.   The final proceeds of 5% is not paid </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</si>
  <si>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</si>
  <si>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</si>
  <si>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The Condensed Consolidated Balance Sheet should be read in conjunction with the audited financial statements for the year ended 30 June 2007 and the accompanying explanatory notes attached to the interim financial statements.</t>
  </si>
  <si>
    <t>currency</t>
  </si>
  <si>
    <t>in foreign</t>
  </si>
  <si>
    <t>No dividend has been declared or recommended in respect of the financial period under review.</t>
  </si>
  <si>
    <t>The Condensed Consolidated Income Statement should be read in conjunction with the audited financial statements for the year ended 30 June 2007 and the accompanying explanatory notes attached to the interim financial statements.</t>
  </si>
  <si>
    <t>Interim dividend</t>
  </si>
  <si>
    <t xml:space="preserve">securing new overseas market and registration of new products.  The Directors expect the performance of its </t>
  </si>
  <si>
    <t>raw material.</t>
  </si>
  <si>
    <t xml:space="preserve">processes to achieve better efficiency in view of the prevailing higher cost of crude palm oil which is its main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</si>
  <si>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</si>
  <si>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</si>
  <si>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</si>
  <si>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</si>
  <si>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</si>
  <si>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of shareholders agreement for the issue of ordinary shares in YKC for the settlement of the balance proceesds of 50%.</t>
  </si>
  <si>
    <t>d</t>
  </si>
  <si>
    <t>e</t>
  </si>
  <si>
    <t xml:space="preserve">On 21 January 2008, the Company has announced that it had on 21 January 2008 entered into a Memorandum of </t>
  </si>
  <si>
    <t xml:space="preserve">Understanding ("MOU") with Biodeal Pharmaceutical Private Limited ("BPPL") to subscribe for a controlling and </t>
  </si>
  <si>
    <t>majority stake in BPPL in line with the overseas expansion program.</t>
  </si>
  <si>
    <t xml:space="preserve">Indian Rupees (“INR”) 127,500,000 on the basis of investments made as at 31 December 2007 and any additional </t>
  </si>
  <si>
    <t xml:space="preserve">share subscription made thereafter by share subscribers up to the date of share subscription by Hovid shall be </t>
  </si>
  <si>
    <t xml:space="preserve">The salient term of the MOU include the cost of subscribing for the controlling and majority share in BPPL is </t>
  </si>
  <si>
    <t>during the Company's Extraordinary General Meeting held on 27 November 2007:-</t>
  </si>
  <si>
    <t>The Group has entered into the following:</t>
  </si>
  <si>
    <t>Leasehold land and building</t>
  </si>
  <si>
    <t>ended 31/03/08</t>
  </si>
  <si>
    <t>31 March</t>
  </si>
  <si>
    <t>2008</t>
  </si>
  <si>
    <t>for the third financial quarter ended 31 March 2008 (Unaudited)</t>
  </si>
  <si>
    <t>9 months ended</t>
  </si>
  <si>
    <t>PERIOD ENDED 31 MARCH 2007</t>
  </si>
  <si>
    <t>Subdivision of shares to RM0.10 each</t>
  </si>
  <si>
    <t>Warrant reserve</t>
  </si>
  <si>
    <t>At 31 March 2008 (Nominal Value of RM0.10 per share)</t>
  </si>
  <si>
    <t>At 31 March 2007 (Nominal Value of RM0.10 per share)</t>
  </si>
  <si>
    <t>PERIOD ENDED 31 MARCH 2008</t>
  </si>
  <si>
    <t>The Group's capital commitment authorised and contracted as at 31 March 2008 is as follows:</t>
  </si>
  <si>
    <t>Details of Group’s bank borrowings as at 31 March 2008 are as follows :-</t>
  </si>
  <si>
    <t>No dividends have been paid during the financial period ended 31 March 2008.</t>
  </si>
  <si>
    <t>ended 31 March</t>
  </si>
  <si>
    <t>3 months ended</t>
  </si>
  <si>
    <t xml:space="preserve">The Group's revenue for the current financial quarter ended 31 March 2008 of RM53.0 million was 32% higher </t>
  </si>
  <si>
    <t>compared with the same period for the financial year 2007 of RM40.2 million. Profit before taxation ("PBT") of</t>
  </si>
  <si>
    <t>2007. The higher revenue for the current financial quarter was mainly due to higher sales of both the biodiesel and</t>
  </si>
  <si>
    <t>oleochemical products, and to some extend the pharmaceutical products.</t>
  </si>
  <si>
    <t xml:space="preserve">The lower PBT was mainly attributed to higher raw material cost, especially the crude palm oil, and higher depreciation </t>
  </si>
  <si>
    <t xml:space="preserve">The Group's revenue for the current financial quarter ended 31 March 2008, is comparable to that of the immediate </t>
  </si>
  <si>
    <t xml:space="preserve">subsidiary, Carotech Bhd, for the remaining financial year to improve, given the commitment to increase the </t>
  </si>
  <si>
    <t xml:space="preserve">production capacity to 120,000 metric tonnes per annum expected by July 2008.  It will continue to enhance its </t>
  </si>
  <si>
    <t xml:space="preserve">9 months </t>
  </si>
  <si>
    <t xml:space="preserve">separately considered and provided that the equity of Hovid’s share subscription remain the same.  On 18 April 2008, </t>
  </si>
  <si>
    <t xml:space="preserve">the Company announced that it is in the midst of finalizing the due diligence exercise. Upon completion of the due </t>
  </si>
  <si>
    <t>diligence exercise, the Company will proceed to negotiate on the necessary Agreements.</t>
  </si>
  <si>
    <t>Exchange differences arising from the settlement of foreign currency transactions and from the translation of foreign</t>
  </si>
  <si>
    <t>currency monetary assets and liabilities, and the gain or loss arising from commodity hedging are included in the income</t>
  </si>
  <si>
    <t>statement.</t>
  </si>
  <si>
    <t>The Company does not foresee any significant credit and market risks posed by the above off balance sheet financial</t>
  </si>
  <si>
    <t>instruments.</t>
  </si>
  <si>
    <t>There is no cash requirement as the Company uses fixed forward foreign exchange contracts and commodity contracts</t>
  </si>
  <si>
    <t>as its hedging instrument.</t>
  </si>
  <si>
    <t>n/a</t>
  </si>
  <si>
    <t>The name of the subsidiary was changed to Hovid Research Sdn Bhd on 1 April 2008.</t>
  </si>
  <si>
    <t>RM4.5 million was however, 35% lower compared with RM6.8 million in the same period for the financial year</t>
  </si>
  <si>
    <t xml:space="preserve">preceding quarter.  However, the Group's PBT  has dropped by 24% in comparison due to higher raw material cost, </t>
  </si>
  <si>
    <t>Done</t>
  </si>
  <si>
    <t xml:space="preserve">and interest expenses at a subsidiary, Carotech Bhd. The existing higher production capacity of a subsidiary, Carotech </t>
  </si>
  <si>
    <t>Bhd, has resulted in the increase in phytonutrient work-in-progress stocks during the financial quarter.</t>
  </si>
  <si>
    <t xml:space="preserve">especially the crude palm oil, and higher depreciation at a subsidiary.  This has been cushioned to certain extend by </t>
  </si>
  <si>
    <t>the increase in unrealised foreign exchange gains.</t>
  </si>
  <si>
    <t>eligible executives of the Company and its subsidiaries.</t>
  </si>
  <si>
    <t xml:space="preserve">On 8 October 2007, the Company had announced the following proposal, which were approved by the shareholders </t>
  </si>
  <si>
    <t xml:space="preserve">-  an executives’ share option scheme (“ESOS”) for the benefit of the eligible directors of the Company and </t>
  </si>
  <si>
    <t>Corporate proposal</t>
  </si>
  <si>
    <t>i</t>
  </si>
  <si>
    <t>ii</t>
  </si>
  <si>
    <t>Utilisation of Proceeds</t>
  </si>
  <si>
    <t>The gross proceeds from the issue of Warrants of RM7,620,800 were utilised as follows:-</t>
  </si>
  <si>
    <t>Warrant issue expenses</t>
  </si>
  <si>
    <t>Working capital</t>
  </si>
  <si>
    <t>Profit before tax</t>
  </si>
  <si>
    <t xml:space="preserve"> </t>
  </si>
  <si>
    <t>Profit after tax</t>
  </si>
  <si>
    <t>Group Revenue</t>
  </si>
  <si>
    <t>Group profit before tax</t>
  </si>
  <si>
    <t>Carotech Segment</t>
  </si>
  <si>
    <t>Hovid Segment</t>
  </si>
  <si>
    <t>Net profit after tax</t>
  </si>
  <si>
    <t xml:space="preserve">competitive edge by continued emphasis in research and development and improving its production </t>
  </si>
  <si>
    <t>Net Profit for the period (basic &amp; diluted)</t>
  </si>
  <si>
    <t>Number of ordinary shares</t>
  </si>
  <si>
    <t>Net profit/(loss) attributable to shareholders</t>
  </si>
  <si>
    <t>Effects of Warrants</t>
  </si>
  <si>
    <t>Weighted average number of ordinary shares (diluted)</t>
  </si>
  <si>
    <t>- Diluted at nominal value of RM0.10 per share</t>
  </si>
  <si>
    <t>Sen</t>
  </si>
  <si>
    <t>Basic</t>
  </si>
  <si>
    <t>Diluted</t>
  </si>
  <si>
    <t>The basic and diluted earnings per share has been calculated by dividing the Group's net profit for the period by the</t>
  </si>
  <si>
    <t>number of ordinary shares in issue during the period.</t>
  </si>
  <si>
    <t>Earnings per share</t>
  </si>
  <si>
    <t>Earnings per share at nominal value of RM0.10 per share:-</t>
  </si>
  <si>
    <t>On 15 May 2008, the Board of Directors authorised this interim report for issue.</t>
  </si>
  <si>
    <t xml:space="preserve">The comparative figure was recomputed based on the enlarged number of ordinary shares in issue assuming </t>
  </si>
  <si>
    <t>full exercise of the Warrants issued.</t>
  </si>
  <si>
    <t>Weighted average number of ordinary shares (basic)</t>
  </si>
  <si>
    <t xml:space="preserve">The Group does not have any contingent liabilities as at 12 May 2008 (being the latest practicable date which is not </t>
  </si>
  <si>
    <t xml:space="preserve">As at 12 May 2008 (the latest practicable date which is not earlier than 7 days from the date of issue of the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</si>
</sst>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s>
  <fonts count="47">
    <font>
      <sz val="10"/>
      <name val="Arial"/>
      <family val="0"/>
    </font>
    <font>
      <sz val="8"/>
      <name val="Arial"/>
      <family val="2"/>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8"/>
      <name val="Tahoma"/>
      <family val="2"/>
    </font>
    <font>
      <sz val="11"/>
      <color indexed="10"/>
      <name val="Times New Roman"/>
      <family val="1"/>
    </font>
    <font>
      <b/>
      <sz val="11"/>
      <color indexed="10"/>
      <name val="Times New Roman"/>
      <family val="1"/>
    </font>
    <font>
      <sz val="12"/>
      <color indexed="10"/>
      <name val="Times New Roman"/>
      <family val="1"/>
    </font>
    <font>
      <sz val="12"/>
      <name val="Arial"/>
      <family val="2"/>
    </font>
    <font>
      <sz val="11"/>
      <color indexed="12"/>
      <name val="Times New Roman"/>
      <family val="1"/>
    </font>
    <font>
      <u val="single"/>
      <sz val="11"/>
      <name val="Times New Roman"/>
      <family val="1"/>
    </font>
    <font>
      <b/>
      <i/>
      <sz val="11"/>
      <name val="Times New Roman"/>
      <family val="1"/>
    </font>
    <font>
      <i/>
      <sz val="11"/>
      <name val="Times New Roman"/>
      <family val="1"/>
    </font>
    <font>
      <b/>
      <sz val="11"/>
      <color indexed="23"/>
      <name val="Times New Roman"/>
      <family val="1"/>
    </font>
    <font>
      <sz val="11"/>
      <color indexed="9"/>
      <name val="Times New Roman"/>
      <family val="1"/>
    </font>
    <font>
      <sz val="11"/>
      <color indexed="22"/>
      <name val="Times New Roman"/>
      <family val="1"/>
    </font>
    <font>
      <sz val="1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1"/>
      <color indexed="8"/>
      <name val="Times New Roman"/>
      <family val="1"/>
    </font>
    <font>
      <b/>
      <sz val="8"/>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color indexed="63"/>
      </left>
      <right style="medium"/>
      <top style="thin"/>
      <bottom style="double"/>
    </border>
    <border>
      <left style="medium"/>
      <right>
        <color indexed="63"/>
      </right>
      <top>
        <color indexed="63"/>
      </top>
      <bottom style="thin"/>
    </border>
    <border>
      <left style="medium"/>
      <right style="medium"/>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color indexed="63"/>
      </left>
      <right>
        <color indexed="63"/>
      </right>
      <top>
        <color indexed="63"/>
      </top>
      <bottom style="double"/>
    </border>
    <border>
      <left>
        <color indexed="63"/>
      </left>
      <right>
        <color indexed="63"/>
      </right>
      <top style="thin"/>
      <bottom style="double"/>
    </border>
    <border>
      <left style="medium"/>
      <right style="thin"/>
      <top style="thin"/>
      <bottom style="double"/>
    </border>
    <border>
      <left style="thin"/>
      <right style="medium"/>
      <top style="thin"/>
      <bottom style="double"/>
    </border>
    <border>
      <left style="medium"/>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4"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4">
    <xf numFmtId="0" fontId="0" fillId="0" borderId="0" xfId="0" applyAlignment="1">
      <alignment/>
    </xf>
    <xf numFmtId="0" fontId="4" fillId="0" borderId="0" xfId="0" applyFont="1" applyAlignment="1">
      <alignment/>
    </xf>
    <xf numFmtId="181" fontId="4" fillId="0" borderId="0" xfId="42" applyNumberFormat="1" applyFont="1" applyAlignment="1">
      <alignment/>
    </xf>
    <xf numFmtId="0" fontId="4" fillId="0" borderId="0" xfId="0" applyFont="1" applyFill="1" applyAlignment="1">
      <alignment/>
    </xf>
    <xf numFmtId="0" fontId="5" fillId="0" borderId="0" xfId="0" applyFont="1" applyFill="1" applyAlignment="1">
      <alignment/>
    </xf>
    <xf numFmtId="0" fontId="4" fillId="24" borderId="0" xfId="0" applyFont="1" applyFill="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2" fillId="0" borderId="0" xfId="0" applyFont="1" applyAlignment="1">
      <alignment/>
    </xf>
    <xf numFmtId="0" fontId="6" fillId="0" borderId="12" xfId="0" applyFont="1" applyBorder="1" applyAlignment="1">
      <alignment horizontal="center"/>
    </xf>
    <xf numFmtId="0" fontId="2" fillId="0" borderId="13" xfId="0" applyFont="1" applyBorder="1" applyAlignment="1">
      <alignment horizontal="center"/>
    </xf>
    <xf numFmtId="0" fontId="6"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43" fontId="2" fillId="0" borderId="14" xfId="42" applyFont="1" applyBorder="1" applyAlignment="1">
      <alignment horizontal="right"/>
    </xf>
    <xf numFmtId="43" fontId="2" fillId="0" borderId="14" xfId="42" applyFont="1" applyBorder="1" applyAlignment="1">
      <alignment horizontal="right" wrapText="1"/>
    </xf>
    <xf numFmtId="0" fontId="2" fillId="24" borderId="10" xfId="0" applyFont="1" applyFill="1" applyBorder="1" applyAlignment="1">
      <alignment/>
    </xf>
    <xf numFmtId="0" fontId="6" fillId="24" borderId="10" xfId="0" applyFont="1" applyFill="1" applyBorder="1" applyAlignment="1">
      <alignment/>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8" xfId="42" applyNumberFormat="1" applyFont="1" applyFill="1" applyBorder="1" applyAlignment="1">
      <alignment horizontal="right"/>
    </xf>
    <xf numFmtId="181" fontId="2" fillId="24" borderId="19" xfId="42" applyNumberFormat="1" applyFont="1" applyFill="1" applyBorder="1" applyAlignment="1">
      <alignment horizontal="right"/>
    </xf>
    <xf numFmtId="181" fontId="2" fillId="24" borderId="14" xfId="42" applyNumberFormat="1" applyFont="1" applyFill="1" applyBorder="1" applyAlignment="1">
      <alignment horizontal="right"/>
    </xf>
    <xf numFmtId="181" fontId="2" fillId="24" borderId="12" xfId="42" applyNumberFormat="1" applyFont="1" applyFill="1" applyBorder="1" applyAlignment="1">
      <alignment horizontal="right"/>
    </xf>
    <xf numFmtId="181" fontId="6" fillId="24" borderId="20" xfId="42" applyNumberFormat="1" applyFont="1" applyFill="1" applyBorder="1" applyAlignment="1">
      <alignment horizontal="right"/>
    </xf>
    <xf numFmtId="43" fontId="2" fillId="24" borderId="21" xfId="42" applyFont="1" applyFill="1" applyBorder="1" applyAlignment="1">
      <alignment horizontal="right"/>
    </xf>
    <xf numFmtId="43" fontId="2" fillId="24" borderId="15" xfId="42" applyFont="1" applyFill="1" applyBorder="1" applyAlignment="1">
      <alignment horizontal="right"/>
    </xf>
    <xf numFmtId="181" fontId="2" fillId="24" borderId="15" xfId="42" applyNumberFormat="1" applyFont="1" applyFill="1" applyBorder="1" applyAlignment="1">
      <alignment horizontal="right"/>
    </xf>
    <xf numFmtId="181" fontId="2" fillId="24" borderId="21" xfId="42" applyNumberFormat="1" applyFont="1" applyFill="1" applyBorder="1" applyAlignment="1">
      <alignment horizontal="right"/>
    </xf>
    <xf numFmtId="192" fontId="2" fillId="24" borderId="22" xfId="42" applyNumberFormat="1" applyFont="1" applyFill="1" applyBorder="1" applyAlignment="1">
      <alignment horizontal="right"/>
    </xf>
    <xf numFmtId="181" fontId="6" fillId="24" borderId="15" xfId="42" applyNumberFormat="1" applyFont="1" applyFill="1" applyBorder="1" applyAlignment="1">
      <alignment/>
    </xf>
    <xf numFmtId="0" fontId="2" fillId="24" borderId="10" xfId="0" applyFont="1" applyFill="1" applyBorder="1" applyAlignment="1">
      <alignment wrapText="1"/>
    </xf>
    <xf numFmtId="0" fontId="6" fillId="24" borderId="11" xfId="0" applyFont="1" applyFill="1" applyBorder="1" applyAlignment="1" quotePrefix="1">
      <alignment wrapText="1"/>
    </xf>
    <xf numFmtId="194" fontId="2" fillId="24" borderId="22" xfId="42" applyNumberFormat="1" applyFont="1" applyFill="1" applyBorder="1" applyAlignment="1">
      <alignment horizontal="right"/>
    </xf>
    <xf numFmtId="0" fontId="2" fillId="24" borderId="10" xfId="0" applyFont="1" applyFill="1" applyBorder="1" applyAlignment="1">
      <alignment horizontal="left" wrapText="1"/>
    </xf>
    <xf numFmtId="43" fontId="2" fillId="0" borderId="23" xfId="42" applyFont="1" applyBorder="1" applyAlignment="1">
      <alignment horizontal="right"/>
    </xf>
    <xf numFmtId="43" fontId="2" fillId="0" borderId="20" xfId="42" applyFont="1" applyBorder="1" applyAlignment="1">
      <alignment horizontal="right"/>
    </xf>
    <xf numFmtId="43" fontId="2" fillId="0" borderId="24" xfId="42" applyFont="1" applyBorder="1" applyAlignment="1">
      <alignment horizontal="right"/>
    </xf>
    <xf numFmtId="43" fontId="2" fillId="0" borderId="25" xfId="42" applyFont="1" applyBorder="1" applyAlignment="1">
      <alignment horizontal="right"/>
    </xf>
    <xf numFmtId="43" fontId="2" fillId="0" borderId="26" xfId="42" applyFont="1" applyBorder="1" applyAlignment="1">
      <alignment horizontal="right"/>
    </xf>
    <xf numFmtId="43" fontId="2" fillId="0" borderId="10" xfId="42" applyFont="1" applyBorder="1" applyAlignment="1">
      <alignment horizontal="right"/>
    </xf>
    <xf numFmtId="43" fontId="2" fillId="0" borderId="27" xfId="42" applyFont="1" applyBorder="1" applyAlignment="1">
      <alignment horizontal="right"/>
    </xf>
    <xf numFmtId="43" fontId="2" fillId="0" borderId="28" xfId="42" applyFont="1" applyBorder="1" applyAlignment="1">
      <alignment horizontal="right"/>
    </xf>
    <xf numFmtId="181" fontId="2" fillId="0" borderId="12" xfId="42" applyNumberFormat="1" applyFont="1" applyBorder="1" applyAlignment="1">
      <alignment horizontal="right"/>
    </xf>
    <xf numFmtId="181" fontId="6" fillId="24" borderId="29" xfId="42" applyNumberFormat="1" applyFont="1" applyFill="1" applyBorder="1" applyAlignment="1">
      <alignment horizontal="right"/>
    </xf>
    <xf numFmtId="43" fontId="2" fillId="0" borderId="12" xfId="42" applyFont="1" applyBorder="1" applyAlignment="1">
      <alignment horizontal="right"/>
    </xf>
    <xf numFmtId="181" fontId="6" fillId="24" borderId="12" xfId="42" applyNumberFormat="1" applyFont="1" applyFill="1" applyBorder="1" applyAlignment="1">
      <alignment horizontal="right"/>
    </xf>
    <xf numFmtId="43" fontId="2" fillId="0" borderId="15" xfId="42" applyFont="1" applyBorder="1" applyAlignment="1">
      <alignment horizontal="right"/>
    </xf>
    <xf numFmtId="43" fontId="2" fillId="0" borderId="16" xfId="42" applyFont="1" applyBorder="1" applyAlignment="1">
      <alignment horizontal="right"/>
    </xf>
    <xf numFmtId="181" fontId="2" fillId="0" borderId="15" xfId="42" applyNumberFormat="1" applyFont="1" applyBorder="1" applyAlignment="1">
      <alignment horizontal="right"/>
    </xf>
    <xf numFmtId="181" fontId="2" fillId="0" borderId="14" xfId="42" applyNumberFormat="1" applyFont="1" applyBorder="1" applyAlignment="1">
      <alignment horizontal="right"/>
    </xf>
    <xf numFmtId="181" fontId="2" fillId="0" borderId="19" xfId="42" applyNumberFormat="1" applyFont="1" applyBorder="1" applyAlignment="1">
      <alignment horizontal="right"/>
    </xf>
    <xf numFmtId="0" fontId="2" fillId="24" borderId="25" xfId="0" applyFont="1" applyFill="1" applyBorder="1" applyAlignment="1">
      <alignment/>
    </xf>
    <xf numFmtId="0" fontId="2" fillId="0" borderId="10" xfId="0" applyFont="1" applyBorder="1" applyAlignment="1">
      <alignment/>
    </xf>
    <xf numFmtId="0" fontId="2" fillId="24" borderId="11" xfId="0" applyFont="1" applyFill="1" applyBorder="1" applyAlignment="1">
      <alignment wrapText="1"/>
    </xf>
    <xf numFmtId="0" fontId="9" fillId="0" borderId="10" xfId="0" applyFont="1" applyBorder="1" applyAlignment="1">
      <alignment horizontal="left"/>
    </xf>
    <xf numFmtId="0" fontId="9" fillId="0" borderId="12" xfId="0" applyFont="1" applyBorder="1" applyAlignment="1">
      <alignment horizontal="left"/>
    </xf>
    <xf numFmtId="0" fontId="6" fillId="24" borderId="12" xfId="0" applyFont="1" applyFill="1" applyBorder="1" applyAlignment="1">
      <alignment wrapText="1"/>
    </xf>
    <xf numFmtId="181" fontId="2" fillId="24" borderId="30" xfId="42" applyNumberFormat="1" applyFont="1" applyFill="1" applyBorder="1" applyAlignment="1">
      <alignment horizontal="right"/>
    </xf>
    <xf numFmtId="191" fontId="2" fillId="24" borderId="13" xfId="42" applyNumberFormat="1" applyFont="1" applyFill="1" applyBorder="1" applyAlignment="1">
      <alignment horizontal="right"/>
    </xf>
    <xf numFmtId="43" fontId="2" fillId="24" borderId="16" xfId="42" applyFont="1" applyFill="1" applyBorder="1" applyAlignment="1">
      <alignment horizontal="right"/>
    </xf>
    <xf numFmtId="0" fontId="8" fillId="24" borderId="0" xfId="0" applyFont="1" applyFill="1" applyAlignment="1">
      <alignment/>
    </xf>
    <xf numFmtId="38" fontId="2" fillId="24" borderId="15" xfId="0" applyNumberFormat="1" applyFont="1" applyFill="1" applyBorder="1" applyAlignment="1">
      <alignment/>
    </xf>
    <xf numFmtId="43" fontId="2" fillId="0" borderId="31" xfId="42" applyFont="1" applyBorder="1" applyAlignment="1" quotePrefix="1">
      <alignment horizontal="right"/>
    </xf>
    <xf numFmtId="0" fontId="6" fillId="24" borderId="32" xfId="0" applyFont="1" applyFill="1" applyBorder="1" applyAlignment="1">
      <alignment horizontal="right"/>
    </xf>
    <xf numFmtId="181" fontId="6" fillId="24" borderId="32" xfId="42" applyNumberFormat="1" applyFont="1" applyFill="1" applyBorder="1" applyAlignment="1">
      <alignment horizontal="right"/>
    </xf>
    <xf numFmtId="195" fontId="2" fillId="0" borderId="21" xfId="42" applyNumberFormat="1" applyFont="1" applyBorder="1" applyAlignment="1" quotePrefix="1">
      <alignment horizontal="right"/>
    </xf>
    <xf numFmtId="195" fontId="2" fillId="0" borderId="33" xfId="42" applyNumberFormat="1" applyFont="1" applyBorder="1" applyAlignment="1">
      <alignment horizontal="right"/>
    </xf>
    <xf numFmtId="43" fontId="2" fillId="0" borderId="22" xfId="42" applyFont="1" applyBorder="1" applyAlignment="1">
      <alignment horizontal="right"/>
    </xf>
    <xf numFmtId="0" fontId="6" fillId="24" borderId="10" xfId="0" applyFont="1" applyFill="1" applyBorder="1" applyAlignment="1">
      <alignment vertical="top"/>
    </xf>
    <xf numFmtId="181" fontId="6" fillId="24" borderId="16" xfId="42" applyNumberFormat="1" applyFont="1" applyFill="1" applyBorder="1" applyAlignment="1">
      <alignment horizontal="right" vertical="top"/>
    </xf>
    <xf numFmtId="181" fontId="6" fillId="24" borderId="29" xfId="42" applyNumberFormat="1" applyFont="1" applyFill="1" applyBorder="1" applyAlignment="1">
      <alignment horizontal="right" vertical="top"/>
    </xf>
    <xf numFmtId="43" fontId="2" fillId="0" borderId="13" xfId="42" applyFont="1" applyBorder="1" applyAlignment="1">
      <alignment horizontal="right"/>
    </xf>
    <xf numFmtId="0" fontId="2" fillId="24" borderId="34" xfId="0" applyFont="1" applyFill="1" applyBorder="1" applyAlignment="1">
      <alignment/>
    </xf>
    <xf numFmtId="43" fontId="2" fillId="24" borderId="33" xfId="42" applyFont="1" applyFill="1" applyBorder="1" applyAlignment="1">
      <alignment horizontal="right"/>
    </xf>
    <xf numFmtId="43" fontId="2" fillId="24" borderId="12" xfId="42" applyFont="1" applyFill="1" applyBorder="1" applyAlignment="1">
      <alignment horizontal="right"/>
    </xf>
    <xf numFmtId="43" fontId="2" fillId="24" borderId="29" xfId="42" applyFont="1" applyFill="1" applyBorder="1" applyAlignment="1">
      <alignment horizontal="right"/>
    </xf>
    <xf numFmtId="38" fontId="2" fillId="24" borderId="12" xfId="0" applyNumberFormat="1" applyFont="1" applyFill="1" applyBorder="1" applyAlignment="1">
      <alignment horizontal="right" wrapText="1"/>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5" xfId="42" applyNumberFormat="1" applyFont="1" applyFill="1" applyBorder="1" applyAlignment="1">
      <alignment horizontal="right"/>
    </xf>
    <xf numFmtId="181" fontId="6" fillId="24" borderId="32" xfId="42" applyNumberFormat="1" applyFont="1" applyFill="1" applyBorder="1" applyAlignment="1">
      <alignment horizontal="right"/>
    </xf>
    <xf numFmtId="181" fontId="2" fillId="0" borderId="15" xfId="0" applyNumberFormat="1" applyFont="1" applyBorder="1" applyAlignment="1">
      <alignment/>
    </xf>
    <xf numFmtId="0" fontId="6" fillId="0" borderId="15" xfId="0" applyFont="1" applyBorder="1" applyAlignment="1">
      <alignment/>
    </xf>
    <xf numFmtId="192" fontId="2" fillId="24" borderId="22" xfId="42" applyNumberFormat="1" applyFont="1" applyFill="1" applyBorder="1" applyAlignment="1">
      <alignment horizontal="right"/>
    </xf>
    <xf numFmtId="0" fontId="6" fillId="0" borderId="0" xfId="0" applyFont="1" applyAlignment="1">
      <alignment/>
    </xf>
    <xf numFmtId="0" fontId="13" fillId="0" borderId="0" xfId="0" applyFont="1" applyAlignment="1">
      <alignment/>
    </xf>
    <xf numFmtId="181" fontId="14" fillId="24" borderId="15" xfId="42" applyNumberFormat="1" applyFont="1" applyFill="1" applyBorder="1" applyAlignment="1">
      <alignment horizontal="right"/>
    </xf>
    <xf numFmtId="181" fontId="2" fillId="24" borderId="32" xfId="42" applyNumberFormat="1" applyFont="1" applyFill="1" applyBorder="1" applyAlignment="1">
      <alignment horizontal="right"/>
    </xf>
    <xf numFmtId="181" fontId="13" fillId="0" borderId="0" xfId="42" applyNumberFormat="1" applyFont="1" applyAlignment="1">
      <alignment/>
    </xf>
    <xf numFmtId="181" fontId="15" fillId="0" borderId="0" xfId="42" applyNumberFormat="1" applyFont="1" applyAlignment="1">
      <alignment/>
    </xf>
    <xf numFmtId="43" fontId="2" fillId="0" borderId="19" xfId="42" applyFont="1" applyBorder="1" applyAlignment="1">
      <alignment horizontal="right"/>
    </xf>
    <xf numFmtId="181" fontId="2" fillId="24" borderId="35" xfId="42" applyNumberFormat="1" applyFont="1" applyFill="1" applyBorder="1" applyAlignment="1">
      <alignment horizontal="right"/>
    </xf>
    <xf numFmtId="181" fontId="2" fillId="24" borderId="33" xfId="42" applyNumberFormat="1" applyFont="1" applyFill="1" applyBorder="1" applyAlignment="1">
      <alignment horizontal="right"/>
    </xf>
    <xf numFmtId="38" fontId="6" fillId="24" borderId="10" xfId="0" applyNumberFormat="1" applyFont="1" applyFill="1" applyBorder="1" applyAlignment="1">
      <alignment/>
    </xf>
    <xf numFmtId="38" fontId="2" fillId="24" borderId="10" xfId="0" applyNumberFormat="1" applyFont="1" applyFill="1" applyBorder="1" applyAlignment="1">
      <alignment/>
    </xf>
    <xf numFmtId="38" fontId="2" fillId="24" borderId="15" xfId="42" applyNumberFormat="1" applyFont="1" applyFill="1" applyBorder="1" applyAlignment="1">
      <alignment/>
    </xf>
    <xf numFmtId="181" fontId="6" fillId="24" borderId="19" xfId="42" applyNumberFormat="1" applyFont="1" applyFill="1" applyBorder="1" applyAlignment="1">
      <alignment horizontal="right"/>
    </xf>
    <xf numFmtId="38" fontId="6" fillId="24" borderId="15" xfId="42" applyNumberFormat="1" applyFont="1" applyFill="1" applyBorder="1" applyAlignment="1">
      <alignment/>
    </xf>
    <xf numFmtId="181" fontId="6" fillId="24" borderId="14" xfId="42" applyNumberFormat="1" applyFont="1" applyFill="1" applyBorder="1" applyAlignment="1">
      <alignment horizontal="right"/>
    </xf>
    <xf numFmtId="37" fontId="2" fillId="24" borderId="15" xfId="42" applyNumberFormat="1" applyFont="1" applyFill="1" applyBorder="1" applyAlignment="1">
      <alignment/>
    </xf>
    <xf numFmtId="181" fontId="2" fillId="24" borderId="36" xfId="42" applyNumberFormat="1" applyFont="1" applyFill="1" applyBorder="1" applyAlignment="1">
      <alignment horizontal="right"/>
    </xf>
    <xf numFmtId="181" fontId="6" fillId="24" borderId="36" xfId="42" applyNumberFormat="1" applyFont="1" applyFill="1" applyBorder="1" applyAlignment="1">
      <alignment horizontal="right"/>
    </xf>
    <xf numFmtId="181" fontId="6" fillId="24" borderId="23" xfId="42" applyNumberFormat="1" applyFont="1" applyFill="1" applyBorder="1" applyAlignment="1">
      <alignment horizontal="right"/>
    </xf>
    <xf numFmtId="181" fontId="2" fillId="24" borderId="16" xfId="42" applyNumberFormat="1" applyFont="1" applyFill="1" applyBorder="1" applyAlignment="1">
      <alignment horizontal="right"/>
    </xf>
    <xf numFmtId="38" fontId="6" fillId="24" borderId="31" xfId="0" applyNumberFormat="1" applyFont="1" applyFill="1" applyBorder="1" applyAlignment="1">
      <alignment/>
    </xf>
    <xf numFmtId="181" fontId="2" fillId="24" borderId="16" xfId="42" applyNumberFormat="1" applyFont="1" applyFill="1" applyBorder="1" applyAlignment="1">
      <alignment/>
    </xf>
    <xf numFmtId="37" fontId="2" fillId="24" borderId="15" xfId="0" applyNumberFormat="1" applyFont="1" applyFill="1" applyBorder="1" applyAlignment="1">
      <alignment/>
    </xf>
    <xf numFmtId="181" fontId="2" fillId="0" borderId="37" xfId="42" applyNumberFormat="1" applyFont="1" applyBorder="1" applyAlignment="1">
      <alignment horizontal="right"/>
    </xf>
    <xf numFmtId="181" fontId="2" fillId="0" borderId="38" xfId="42" applyNumberFormat="1" applyFont="1" applyBorder="1" applyAlignment="1">
      <alignment horizontal="right"/>
    </xf>
    <xf numFmtId="181" fontId="2" fillId="0" borderId="39" xfId="42" applyNumberFormat="1" applyFont="1" applyBorder="1" applyAlignment="1">
      <alignment horizontal="right"/>
    </xf>
    <xf numFmtId="181" fontId="2" fillId="0" borderId="40" xfId="42" applyNumberFormat="1" applyFont="1" applyBorder="1" applyAlignment="1">
      <alignment horizontal="right"/>
    </xf>
    <xf numFmtId="181" fontId="2" fillId="24" borderId="40" xfId="42" applyNumberFormat="1" applyFont="1" applyFill="1" applyBorder="1" applyAlignment="1">
      <alignment horizontal="right"/>
    </xf>
    <xf numFmtId="38" fontId="2" fillId="24" borderId="41" xfId="0" applyNumberFormat="1" applyFont="1" applyFill="1" applyBorder="1" applyAlignment="1">
      <alignment/>
    </xf>
    <xf numFmtId="38" fontId="2" fillId="24" borderId="40" xfId="42" applyNumberFormat="1" applyFont="1" applyFill="1" applyBorder="1" applyAlignment="1">
      <alignment/>
    </xf>
    <xf numFmtId="181" fontId="16" fillId="24" borderId="15" xfId="42" applyNumberFormat="1" applyFont="1" applyFill="1" applyBorder="1" applyAlignment="1">
      <alignment horizontal="right"/>
    </xf>
    <xf numFmtId="181" fontId="2" fillId="24" borderId="20" xfId="42" applyNumberFormat="1" applyFont="1" applyFill="1" applyBorder="1" applyAlignment="1">
      <alignment horizontal="right"/>
    </xf>
    <xf numFmtId="181" fontId="6" fillId="24" borderId="42" xfId="42" applyNumberFormat="1" applyFont="1" applyFill="1" applyBorder="1" applyAlignment="1">
      <alignment horizontal="right"/>
    </xf>
    <xf numFmtId="181" fontId="6" fillId="24" borderId="13" xfId="42" applyNumberFormat="1" applyFont="1" applyFill="1" applyBorder="1" applyAlignment="1">
      <alignment horizontal="right"/>
    </xf>
    <xf numFmtId="181" fontId="6" fillId="0" borderId="0" xfId="0" applyNumberFormat="1" applyFont="1" applyAlignment="1">
      <alignment/>
    </xf>
    <xf numFmtId="0" fontId="8" fillId="0" borderId="0" xfId="0" applyFont="1" applyFill="1" applyAlignment="1">
      <alignment/>
    </xf>
    <xf numFmtId="0" fontId="6" fillId="0" borderId="10" xfId="0" applyFont="1" applyFill="1" applyBorder="1" applyAlignment="1">
      <alignment/>
    </xf>
    <xf numFmtId="0" fontId="2" fillId="24" borderId="0" xfId="0" applyFont="1" applyFill="1" applyBorder="1" applyAlignment="1">
      <alignment horizontal="left" wrapText="1"/>
    </xf>
    <xf numFmtId="181" fontId="2" fillId="0" borderId="34" xfId="42" applyNumberFormat="1" applyFont="1" applyBorder="1" applyAlignment="1">
      <alignment horizontal="right"/>
    </xf>
    <xf numFmtId="181" fontId="2" fillId="24" borderId="34" xfId="42" applyNumberFormat="1" applyFont="1" applyFill="1" applyBorder="1" applyAlignment="1">
      <alignment horizontal="right"/>
    </xf>
    <xf numFmtId="38" fontId="2" fillId="24" borderId="34" xfId="0" applyNumberFormat="1" applyFont="1" applyFill="1" applyBorder="1" applyAlignment="1">
      <alignment/>
    </xf>
    <xf numFmtId="38" fontId="2" fillId="24" borderId="34" xfId="42" applyNumberFormat="1" applyFont="1" applyFill="1" applyBorder="1" applyAlignment="1">
      <alignment/>
    </xf>
    <xf numFmtId="0" fontId="0" fillId="0" borderId="0" xfId="0" applyFont="1" applyBorder="1" applyAlignment="1">
      <alignment wrapText="1"/>
    </xf>
    <xf numFmtId="9" fontId="2" fillId="24" borderId="15" xfId="60" applyFont="1" applyFill="1" applyBorder="1" applyAlignment="1">
      <alignment horizontal="right"/>
    </xf>
    <xf numFmtId="180" fontId="2" fillId="24" borderId="22" xfId="42" applyNumberFormat="1" applyFont="1" applyFill="1" applyBorder="1" applyAlignment="1">
      <alignment horizontal="right"/>
    </xf>
    <xf numFmtId="181" fontId="2" fillId="24" borderId="15" xfId="42" applyNumberFormat="1" applyFont="1" applyFill="1" applyBorder="1" applyAlignment="1">
      <alignment/>
    </xf>
    <xf numFmtId="181" fontId="6" fillId="24" borderId="10" xfId="42" applyNumberFormat="1" applyFont="1" applyFill="1" applyBorder="1" applyAlignment="1">
      <alignment/>
    </xf>
    <xf numFmtId="43" fontId="2" fillId="0" borderId="15" xfId="42" applyFont="1" applyBorder="1" applyAlignment="1" quotePrefix="1">
      <alignment horizontal="center"/>
    </xf>
    <xf numFmtId="43" fontId="2" fillId="0" borderId="22" xfId="42" applyFont="1" applyBorder="1" applyAlignment="1">
      <alignment horizontal="center"/>
    </xf>
    <xf numFmtId="0" fontId="2" fillId="24" borderId="15" xfId="0" applyFont="1" applyFill="1" applyBorder="1" applyAlignment="1">
      <alignment horizontal="right"/>
    </xf>
    <xf numFmtId="0" fontId="2" fillId="0" borderId="0" xfId="0" applyFont="1" applyAlignment="1">
      <alignment horizontal="right"/>
    </xf>
    <xf numFmtId="0" fontId="2" fillId="0" borderId="0" xfId="0" applyNumberFormat="1" applyFont="1" applyFill="1" applyAlignment="1">
      <alignment horizontal="center"/>
    </xf>
    <xf numFmtId="0" fontId="6"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xf>
    <xf numFmtId="0" fontId="2"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quotePrefix="1">
      <alignment horizontal="left"/>
    </xf>
    <xf numFmtId="0" fontId="18" fillId="0" borderId="0" xfId="0" applyFont="1" applyFill="1" applyAlignment="1">
      <alignment horizontal="left"/>
    </xf>
    <xf numFmtId="1" fontId="6" fillId="0" borderId="0" xfId="57" applyNumberFormat="1" applyFont="1" applyFill="1" applyBorder="1" applyAlignment="1" applyProtection="1" quotePrefix="1">
      <alignment horizontal="justify" vertical="top" wrapText="1"/>
      <protection locked="0"/>
    </xf>
    <xf numFmtId="37" fontId="6" fillId="0" borderId="0" xfId="0" applyNumberFormat="1" applyFont="1" applyFill="1" applyAlignment="1">
      <alignment wrapText="1"/>
    </xf>
    <xf numFmtId="0" fontId="6" fillId="0" borderId="0" xfId="0" applyFont="1" applyFill="1" applyAlignment="1">
      <alignment/>
    </xf>
    <xf numFmtId="37" fontId="6" fillId="0" borderId="0" xfId="0" applyNumberFormat="1" applyFont="1" applyFill="1" applyAlignment="1">
      <alignment horizontal="justify" wrapText="1"/>
    </xf>
    <xf numFmtId="0" fontId="6" fillId="0" borderId="0" xfId="0" applyNumberFormat="1" applyFont="1" applyFill="1" applyAlignment="1">
      <alignment horizontal="left"/>
    </xf>
    <xf numFmtId="0" fontId="13" fillId="0" borderId="0" xfId="0" applyFont="1" applyFill="1" applyAlignment="1">
      <alignment/>
    </xf>
    <xf numFmtId="37" fontId="6" fillId="0" borderId="0" xfId="0" applyNumberFormat="1" applyFont="1" applyFill="1" applyAlignment="1">
      <alignment horizontal="justify"/>
    </xf>
    <xf numFmtId="181" fontId="2" fillId="0" borderId="43" xfId="42" applyNumberFormat="1" applyFont="1" applyFill="1" applyBorder="1" applyAlignment="1">
      <alignment horizontal="right" wrapText="1"/>
    </xf>
    <xf numFmtId="37" fontId="2" fillId="0" borderId="0" xfId="0" applyNumberFormat="1" applyFont="1" applyFill="1" applyAlignment="1">
      <alignment horizontal="right"/>
    </xf>
    <xf numFmtId="181" fontId="6" fillId="0" borderId="0" xfId="42" applyNumberFormat="1" applyFont="1" applyFill="1" applyAlignment="1">
      <alignment horizontal="right"/>
    </xf>
    <xf numFmtId="181" fontId="6" fillId="0" borderId="0" xfId="42" applyNumberFormat="1" applyFont="1" applyFill="1" applyAlignment="1">
      <alignment horizontal="justify"/>
    </xf>
    <xf numFmtId="0" fontId="2" fillId="0" borderId="0" xfId="0" applyNumberFormat="1" applyFont="1" applyFill="1" applyBorder="1" applyAlignment="1">
      <alignment horizontal="center" vertical="top" wrapText="1"/>
    </xf>
    <xf numFmtId="0" fontId="2" fillId="0" borderId="10" xfId="42" applyNumberFormat="1" applyFont="1" applyFill="1" applyBorder="1" applyAlignment="1" quotePrefix="1">
      <alignment horizontal="right" vertical="top" wrapText="1"/>
    </xf>
    <xf numFmtId="0" fontId="2" fillId="0" borderId="27" xfId="42" applyNumberFormat="1" applyFont="1" applyFill="1" applyBorder="1" applyAlignment="1" quotePrefix="1">
      <alignment horizontal="right" vertical="top" wrapText="1"/>
    </xf>
    <xf numFmtId="0" fontId="2" fillId="0" borderId="44" xfId="42" applyNumberFormat="1" applyFont="1" applyFill="1" applyBorder="1" applyAlignment="1">
      <alignment horizontal="right" vertical="top" wrapText="1"/>
    </xf>
    <xf numFmtId="43" fontId="2" fillId="0" borderId="11" xfId="42" applyFont="1" applyFill="1" applyBorder="1" applyAlignment="1">
      <alignment horizontal="right" vertical="top" wrapText="1"/>
    </xf>
    <xf numFmtId="43" fontId="2" fillId="0" borderId="45" xfId="42" applyFont="1" applyFill="1" applyBorder="1" applyAlignment="1">
      <alignment horizontal="right" vertical="top" wrapText="1"/>
    </xf>
    <xf numFmtId="0" fontId="2" fillId="0" borderId="0" xfId="0" applyNumberFormat="1" applyFont="1" applyFill="1" applyBorder="1" applyAlignment="1">
      <alignment horizontal="center"/>
    </xf>
    <xf numFmtId="0" fontId="6" fillId="0" borderId="46" xfId="0" applyFont="1" applyFill="1" applyBorder="1" applyAlignment="1">
      <alignment vertical="top" wrapText="1"/>
    </xf>
    <xf numFmtId="38" fontId="6" fillId="0" borderId="10" xfId="0" applyNumberFormat="1" applyFont="1" applyFill="1" applyBorder="1" applyAlignment="1">
      <alignment vertical="top" wrapText="1"/>
    </xf>
    <xf numFmtId="38" fontId="6" fillId="0" borderId="27" xfId="0" applyNumberFormat="1" applyFont="1" applyFill="1" applyBorder="1" applyAlignment="1">
      <alignment horizontal="right" vertical="top" wrapText="1"/>
    </xf>
    <xf numFmtId="38" fontId="6" fillId="0" borderId="10" xfId="0" applyNumberFormat="1" applyFont="1" applyFill="1" applyBorder="1" applyAlignment="1">
      <alignment horizontal="right" vertical="top" wrapText="1"/>
    </xf>
    <xf numFmtId="0" fontId="6" fillId="0" borderId="1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2" fillId="0" borderId="0" xfId="0" applyFont="1" applyFill="1" applyAlignment="1">
      <alignment horizontal="center"/>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41" xfId="0" applyFont="1" applyFill="1" applyBorder="1" applyAlignment="1">
      <alignment horizontal="left"/>
    </xf>
    <xf numFmtId="0" fontId="6" fillId="0" borderId="47" xfId="0" applyFont="1" applyFill="1" applyBorder="1" applyAlignment="1">
      <alignment horizontal="left"/>
    </xf>
    <xf numFmtId="0" fontId="2" fillId="0" borderId="40" xfId="0" applyFont="1" applyFill="1" applyBorder="1" applyAlignment="1">
      <alignment horizontal="right" vertical="top" wrapText="1"/>
    </xf>
    <xf numFmtId="0" fontId="6" fillId="0" borderId="0" xfId="0" applyFont="1" applyFill="1" applyBorder="1" applyAlignment="1">
      <alignment/>
    </xf>
    <xf numFmtId="0" fontId="6" fillId="0" borderId="46" xfId="0" applyFont="1" applyFill="1" applyBorder="1" applyAlignment="1">
      <alignment horizontal="left"/>
    </xf>
    <xf numFmtId="0" fontId="6" fillId="0" borderId="34" xfId="0" applyFont="1" applyFill="1" applyBorder="1" applyAlignment="1">
      <alignment horizontal="left"/>
    </xf>
    <xf numFmtId="38" fontId="6" fillId="0" borderId="15" xfId="0" applyNumberFormat="1" applyFont="1" applyFill="1" applyBorder="1" applyAlignment="1">
      <alignment horizontal="right"/>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38" fontId="6" fillId="0" borderId="22" xfId="0" applyNumberFormat="1" applyFont="1" applyFill="1" applyBorder="1" applyAlignment="1">
      <alignment horizontal="right"/>
    </xf>
    <xf numFmtId="181" fontId="6" fillId="0" borderId="0" xfId="42" applyNumberFormat="1" applyFont="1" applyFill="1" applyBorder="1" applyAlignment="1">
      <alignment/>
    </xf>
    <xf numFmtId="0" fontId="6" fillId="0" borderId="11" xfId="0" applyFont="1" applyFill="1" applyBorder="1" applyAlignment="1">
      <alignment wrapText="1"/>
    </xf>
    <xf numFmtId="0" fontId="6" fillId="0" borderId="48" xfId="0" applyFont="1" applyFill="1" applyBorder="1" applyAlignment="1">
      <alignment vertical="top" wrapText="1"/>
    </xf>
    <xf numFmtId="0" fontId="19" fillId="0" borderId="0" xfId="0" applyFont="1" applyFill="1" applyAlignment="1">
      <alignment horizontal="left" wrapText="1"/>
    </xf>
    <xf numFmtId="0" fontId="6" fillId="0" borderId="0" xfId="0" applyNumberFormat="1" applyFont="1" applyFill="1" applyAlignment="1">
      <alignment/>
    </xf>
    <xf numFmtId="0" fontId="6" fillId="0" borderId="0" xfId="0" applyFont="1" applyFill="1" applyAlignment="1">
      <alignment horizontal="center"/>
    </xf>
    <xf numFmtId="0" fontId="6" fillId="0" borderId="21" xfId="0" applyFont="1" applyFill="1" applyBorder="1" applyAlignment="1">
      <alignment/>
    </xf>
    <xf numFmtId="0" fontId="6" fillId="0" borderId="15" xfId="0" applyFont="1" applyFill="1" applyBorder="1" applyAlignment="1">
      <alignment/>
    </xf>
    <xf numFmtId="189" fontId="2" fillId="0" borderId="21" xfId="0" applyNumberFormat="1" applyFont="1" applyFill="1" applyBorder="1" applyAlignment="1">
      <alignment horizontal="right" vertical="top" wrapText="1"/>
    </xf>
    <xf numFmtId="0" fontId="6" fillId="0" borderId="22" xfId="0" applyFont="1" applyFill="1" applyBorder="1" applyAlignment="1">
      <alignment/>
    </xf>
    <xf numFmtId="0" fontId="2" fillId="0" borderId="22" xfId="0" applyFont="1" applyFill="1" applyBorder="1" applyAlignment="1">
      <alignment horizontal="right" vertical="top" wrapText="1"/>
    </xf>
    <xf numFmtId="0" fontId="2" fillId="0" borderId="45" xfId="0" applyFont="1" applyFill="1" applyBorder="1" applyAlignment="1">
      <alignment horizontal="right" vertical="top" wrapText="1"/>
    </xf>
    <xf numFmtId="181" fontId="6" fillId="0" borderId="21" xfId="42" applyNumberFormat="1" applyFont="1" applyFill="1" applyBorder="1" applyAlignment="1">
      <alignment horizontal="right" vertical="top" wrapText="1"/>
    </xf>
    <xf numFmtId="181" fontId="6" fillId="0" borderId="44" xfId="42" applyNumberFormat="1" applyFont="1" applyFill="1" applyBorder="1" applyAlignment="1">
      <alignment horizontal="right" vertical="top" wrapText="1"/>
    </xf>
    <xf numFmtId="181" fontId="6" fillId="0" borderId="22" xfId="42" applyNumberFormat="1" applyFont="1" applyFill="1" applyBorder="1" applyAlignment="1">
      <alignment horizontal="right" vertical="top" wrapText="1"/>
    </xf>
    <xf numFmtId="181" fontId="6" fillId="0" borderId="45" xfId="42" applyNumberFormat="1" applyFont="1" applyFill="1" applyBorder="1" applyAlignment="1">
      <alignment horizontal="right" vertical="top" wrapText="1"/>
    </xf>
    <xf numFmtId="181" fontId="2" fillId="0" borderId="0" xfId="42" applyNumberFormat="1" applyFont="1" applyFill="1" applyAlignment="1">
      <alignment horizontal="center"/>
    </xf>
    <xf numFmtId="0" fontId="2" fillId="0" borderId="48" xfId="0" applyFont="1" applyFill="1" applyBorder="1" applyAlignment="1">
      <alignment/>
    </xf>
    <xf numFmtId="0" fontId="2" fillId="0" borderId="0" xfId="42" applyNumberFormat="1" applyFont="1" applyFill="1" applyBorder="1" applyAlignment="1" quotePrefix="1">
      <alignment horizontal="right" vertical="top" wrapText="1"/>
    </xf>
    <xf numFmtId="0" fontId="2" fillId="0" borderId="44" xfId="42" applyNumberFormat="1" applyFont="1" applyFill="1" applyBorder="1" applyAlignment="1" quotePrefix="1">
      <alignment horizontal="right" vertical="top" wrapText="1"/>
    </xf>
    <xf numFmtId="43" fontId="2" fillId="0" borderId="48" xfId="42" applyFont="1" applyFill="1" applyBorder="1" applyAlignment="1">
      <alignment horizontal="right" vertical="top" wrapText="1"/>
    </xf>
    <xf numFmtId="0" fontId="6" fillId="0" borderId="4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7" xfId="0"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45" xfId="0" applyFont="1" applyFill="1" applyBorder="1" applyAlignment="1">
      <alignment horizontal="right" vertical="top" wrapText="1"/>
    </xf>
    <xf numFmtId="0" fontId="6" fillId="0" borderId="34" xfId="0" applyFont="1" applyFill="1" applyBorder="1" applyAlignment="1">
      <alignment/>
    </xf>
    <xf numFmtId="0" fontId="6" fillId="0" borderId="34"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wrapText="1"/>
    </xf>
    <xf numFmtId="0" fontId="2" fillId="0" borderId="0" xfId="0" applyNumberFormat="1" applyFont="1" applyFill="1" applyAlignment="1">
      <alignment horizontal="center" vertical="top"/>
    </xf>
    <xf numFmtId="0" fontId="2" fillId="0" borderId="0" xfId="0" applyFont="1" applyFill="1" applyAlignment="1">
      <alignment vertical="top"/>
    </xf>
    <xf numFmtId="0" fontId="6" fillId="0" borderId="0" xfId="0" applyNumberFormat="1" applyFont="1" applyFill="1" applyAlignment="1">
      <alignment horizontal="center" vertical="top"/>
    </xf>
    <xf numFmtId="0" fontId="6" fillId="0" borderId="0" xfId="0" applyNumberFormat="1" applyFont="1" applyFill="1" applyAlignment="1">
      <alignment vertical="top"/>
    </xf>
    <xf numFmtId="38" fontId="6" fillId="0" borderId="0" xfId="0" applyNumberFormat="1" applyFont="1" applyFill="1" applyBorder="1" applyAlignment="1">
      <alignment/>
    </xf>
    <xf numFmtId="0" fontId="6" fillId="0" borderId="46" xfId="0" applyFont="1" applyFill="1" applyBorder="1" applyAlignment="1">
      <alignment/>
    </xf>
    <xf numFmtId="43" fontId="2" fillId="0" borderId="49" xfId="42" applyFont="1" applyFill="1" applyBorder="1" applyAlignment="1">
      <alignment horizontal="right" vertical="center" wrapText="1"/>
    </xf>
    <xf numFmtId="0" fontId="6" fillId="0" borderId="11" xfId="0" applyFont="1" applyFill="1" applyBorder="1" applyAlignment="1">
      <alignment/>
    </xf>
    <xf numFmtId="0" fontId="2" fillId="0" borderId="50" xfId="0" applyFont="1" applyFill="1" applyBorder="1" applyAlignment="1">
      <alignment horizontal="right"/>
    </xf>
    <xf numFmtId="0" fontId="2" fillId="0" borderId="46" xfId="0" applyFont="1" applyFill="1" applyBorder="1" applyAlignment="1">
      <alignment vertical="top" wrapText="1"/>
    </xf>
    <xf numFmtId="181" fontId="6" fillId="0" borderId="49" xfId="42" applyNumberFormat="1" applyFont="1" applyFill="1" applyBorder="1" applyAlignment="1">
      <alignment vertical="top" wrapText="1"/>
    </xf>
    <xf numFmtId="38" fontId="2" fillId="0" borderId="44" xfId="0" applyNumberFormat="1" applyFont="1" applyFill="1" applyBorder="1" applyAlignment="1">
      <alignment vertical="top" wrapText="1"/>
    </xf>
    <xf numFmtId="0" fontId="2" fillId="0" borderId="10" xfId="0" applyFont="1" applyFill="1" applyBorder="1" applyAlignment="1">
      <alignment vertical="top" wrapText="1"/>
    </xf>
    <xf numFmtId="181" fontId="6" fillId="0" borderId="14" xfId="42" applyNumberFormat="1" applyFont="1" applyFill="1" applyBorder="1" applyAlignment="1">
      <alignment vertical="top" wrapText="1"/>
    </xf>
    <xf numFmtId="38" fontId="2" fillId="0" borderId="45" xfId="0" applyNumberFormat="1" applyFont="1" applyFill="1" applyBorder="1" applyAlignment="1">
      <alignment vertical="top" wrapText="1"/>
    </xf>
    <xf numFmtId="0" fontId="2" fillId="0" borderId="51" xfId="0" applyFont="1" applyFill="1" applyBorder="1" applyAlignment="1">
      <alignment vertical="top" wrapText="1"/>
    </xf>
    <xf numFmtId="181" fontId="2" fillId="0" borderId="39" xfId="42" applyNumberFormat="1" applyFont="1" applyFill="1" applyBorder="1" applyAlignment="1">
      <alignment vertical="top" wrapText="1"/>
    </xf>
    <xf numFmtId="181" fontId="6" fillId="0" borderId="52" xfId="42"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left" indent="2"/>
    </xf>
    <xf numFmtId="0" fontId="6" fillId="0" borderId="0" xfId="0" applyFont="1" applyFill="1" applyAlignment="1" quotePrefix="1">
      <alignment/>
    </xf>
    <xf numFmtId="0" fontId="6" fillId="0" borderId="0" xfId="0" applyFont="1" applyFill="1" applyAlignment="1" quotePrefix="1">
      <alignment horizontal="left" indent="2"/>
    </xf>
    <xf numFmtId="0" fontId="2" fillId="0" borderId="0" xfId="0" applyFont="1" applyFill="1" applyBorder="1" applyAlignment="1">
      <alignment horizontal="right"/>
    </xf>
    <xf numFmtId="0" fontId="2" fillId="0" borderId="0" xfId="0" applyFont="1" applyFill="1" applyAlignment="1">
      <alignment horizontal="right"/>
    </xf>
    <xf numFmtId="0" fontId="9" fillId="0" borderId="0" xfId="0" applyFont="1" applyFill="1" applyBorder="1" applyAlignment="1">
      <alignment horizontal="right"/>
    </xf>
    <xf numFmtId="37" fontId="6" fillId="0" borderId="0" xfId="0" applyNumberFormat="1" applyFont="1" applyFill="1" applyAlignment="1">
      <alignment horizontal="right"/>
    </xf>
    <xf numFmtId="0" fontId="6" fillId="0" borderId="0" xfId="0" applyFont="1" applyFill="1" applyAlignment="1">
      <alignment horizontal="right"/>
    </xf>
    <xf numFmtId="0" fontId="2" fillId="0" borderId="40" xfId="42" applyNumberFormat="1" applyFont="1" applyFill="1" applyBorder="1" applyAlignment="1" quotePrefix="1">
      <alignment horizontal="right" vertical="top" wrapText="1"/>
    </xf>
    <xf numFmtId="0" fontId="2" fillId="0" borderId="21" xfId="42" applyNumberFormat="1" applyFont="1" applyFill="1" applyBorder="1" applyAlignment="1" quotePrefix="1">
      <alignment horizontal="right" vertical="top" wrapText="1"/>
    </xf>
    <xf numFmtId="0" fontId="2" fillId="0" borderId="15" xfId="0" applyFont="1" applyFill="1" applyBorder="1" applyAlignment="1">
      <alignment vertical="top" wrapText="1"/>
    </xf>
    <xf numFmtId="38" fontId="6" fillId="0" borderId="21" xfId="0" applyNumberFormat="1" applyFont="1" applyFill="1" applyBorder="1" applyAlignment="1">
      <alignment vertical="center" wrapText="1"/>
    </xf>
    <xf numFmtId="0" fontId="2" fillId="0" borderId="21" xfId="0" applyFont="1" applyFill="1" applyBorder="1" applyAlignment="1">
      <alignment vertical="top" wrapText="1"/>
    </xf>
    <xf numFmtId="38" fontId="6" fillId="0" borderId="21"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15" xfId="42" applyNumberFormat="1" applyFont="1" applyFill="1" applyBorder="1" applyAlignment="1">
      <alignment vertical="top" wrapText="1"/>
    </xf>
    <xf numFmtId="181" fontId="6" fillId="0" borderId="15" xfId="42" applyNumberFormat="1" applyFont="1" applyFill="1" applyBorder="1" applyAlignment="1">
      <alignment vertical="center" wrapText="1"/>
    </xf>
    <xf numFmtId="181" fontId="6" fillId="0" borderId="15" xfId="42" applyNumberFormat="1" applyFont="1" applyFill="1" applyBorder="1" applyAlignment="1">
      <alignment horizontal="right" vertical="top" wrapText="1"/>
    </xf>
    <xf numFmtId="181" fontId="6" fillId="0" borderId="15"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15" xfId="42" applyNumberFormat="1" applyFont="1" applyFill="1" applyBorder="1" applyAlignment="1">
      <alignment vertical="top" wrapText="1"/>
    </xf>
    <xf numFmtId="191" fontId="6" fillId="0" borderId="22" xfId="0" applyNumberFormat="1" applyFont="1" applyFill="1" applyBorder="1" applyAlignment="1">
      <alignment vertical="top" wrapText="1"/>
    </xf>
    <xf numFmtId="192" fontId="6" fillId="0" borderId="22"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20" fillId="0" borderId="0" xfId="0" applyFont="1" applyFill="1" applyAlignment="1">
      <alignment vertical="center"/>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2" fillId="0" borderId="0" xfId="0" applyFont="1" applyFill="1" applyAlignment="1">
      <alignment/>
    </xf>
    <xf numFmtId="0" fontId="2" fillId="24" borderId="12" xfId="0" applyFont="1" applyFill="1" applyBorder="1" applyAlignment="1">
      <alignment horizontal="left" wrapText="1"/>
    </xf>
    <xf numFmtId="181" fontId="14" fillId="24" borderId="34" xfId="0" applyNumberFormat="1" applyFont="1" applyFill="1" applyBorder="1" applyAlignment="1">
      <alignment/>
    </xf>
    <xf numFmtId="43" fontId="2" fillId="24" borderId="15" xfId="42" applyFont="1" applyFill="1" applyBorder="1" applyAlignment="1">
      <alignment/>
    </xf>
    <xf numFmtId="43" fontId="6" fillId="24" borderId="20" xfId="42" applyFont="1" applyFill="1" applyBorder="1" applyAlignment="1">
      <alignment horizontal="right"/>
    </xf>
    <xf numFmtId="43" fontId="2" fillId="24" borderId="14" xfId="42" applyFont="1" applyFill="1" applyBorder="1" applyAlignment="1">
      <alignment horizontal="right"/>
    </xf>
    <xf numFmtId="43" fontId="2" fillId="24" borderId="12" xfId="42" applyFont="1" applyFill="1" applyBorder="1" applyAlignment="1">
      <alignment horizontal="right"/>
    </xf>
    <xf numFmtId="43" fontId="6" fillId="24" borderId="15" xfId="42" applyFont="1" applyFill="1" applyBorder="1" applyAlignment="1">
      <alignment horizontal="right"/>
    </xf>
    <xf numFmtId="43" fontId="6" fillId="24" borderId="14" xfId="42" applyFont="1" applyFill="1" applyBorder="1" applyAlignment="1">
      <alignment horizontal="right"/>
    </xf>
    <xf numFmtId="43" fontId="6" fillId="24" borderId="12" xfId="42" applyFont="1" applyFill="1" applyBorder="1" applyAlignment="1">
      <alignment horizontal="right"/>
    </xf>
    <xf numFmtId="43" fontId="6" fillId="24" borderId="15" xfId="42" applyFont="1" applyFill="1" applyBorder="1" applyAlignment="1">
      <alignment/>
    </xf>
    <xf numFmtId="43" fontId="16" fillId="24" borderId="15" xfId="42" applyFont="1" applyFill="1" applyBorder="1" applyAlignment="1">
      <alignment horizontal="right"/>
    </xf>
    <xf numFmtId="43" fontId="2" fillId="24" borderId="35" xfId="42" applyFont="1" applyFill="1" applyBorder="1" applyAlignment="1">
      <alignment horizontal="right"/>
    </xf>
    <xf numFmtId="43" fontId="2" fillId="24" borderId="49" xfId="42" applyFont="1" applyFill="1" applyBorder="1" applyAlignment="1">
      <alignment horizontal="right"/>
    </xf>
    <xf numFmtId="43" fontId="2" fillId="24" borderId="33" xfId="42" applyFont="1" applyFill="1" applyBorder="1" applyAlignment="1">
      <alignment horizontal="right"/>
    </xf>
    <xf numFmtId="43" fontId="21" fillId="24" borderId="21" xfId="42" applyFont="1" applyFill="1" applyBorder="1" applyAlignment="1">
      <alignment horizontal="right"/>
    </xf>
    <xf numFmtId="43" fontId="6" fillId="0" borderId="10" xfId="42" applyFont="1" applyFill="1" applyBorder="1" applyAlignment="1">
      <alignment/>
    </xf>
    <xf numFmtId="43" fontId="6" fillId="0" borderId="21" xfId="42" applyFont="1" applyFill="1" applyBorder="1" applyAlignment="1">
      <alignment/>
    </xf>
    <xf numFmtId="181" fontId="2" fillId="24" borderId="41" xfId="42" applyNumberFormat="1" applyFont="1" applyFill="1" applyBorder="1" applyAlignment="1">
      <alignment/>
    </xf>
    <xf numFmtId="181" fontId="2" fillId="24" borderId="40" xfId="42" applyNumberFormat="1" applyFont="1" applyFill="1" applyBorder="1" applyAlignment="1">
      <alignment/>
    </xf>
    <xf numFmtId="38" fontId="2"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xf>
    <xf numFmtId="181" fontId="2" fillId="0" borderId="20" xfId="42" applyNumberFormat="1" applyFont="1" applyBorder="1" applyAlignment="1">
      <alignment horizontal="right"/>
    </xf>
    <xf numFmtId="181" fontId="6" fillId="0" borderId="21" xfId="42" applyNumberFormat="1" applyFont="1" applyFill="1" applyBorder="1" applyAlignment="1">
      <alignment/>
    </xf>
    <xf numFmtId="181" fontId="6" fillId="0" borderId="15" xfId="42" applyNumberFormat="1" applyFont="1" applyFill="1" applyBorder="1" applyAlignment="1">
      <alignment/>
    </xf>
    <xf numFmtId="181" fontId="6" fillId="0" borderId="16" xfId="42" applyNumberFormat="1" applyFont="1" applyFill="1" applyBorder="1" applyAlignment="1">
      <alignment/>
    </xf>
    <xf numFmtId="181" fontId="6" fillId="0" borderId="18" xfId="42" applyNumberFormat="1" applyFont="1" applyFill="1" applyBorder="1" applyAlignment="1">
      <alignment/>
    </xf>
    <xf numFmtId="181" fontId="6" fillId="0" borderId="22" xfId="42" applyNumberFormat="1" applyFont="1" applyFill="1" applyBorder="1" applyAlignment="1">
      <alignment/>
    </xf>
    <xf numFmtId="43" fontId="6" fillId="0" borderId="0" xfId="42" applyFont="1" applyFill="1" applyBorder="1" applyAlignment="1">
      <alignment/>
    </xf>
    <xf numFmtId="181" fontId="6" fillId="0" borderId="0" xfId="42" applyNumberFormat="1" applyFont="1" applyFill="1" applyBorder="1" applyAlignment="1">
      <alignment horizontal="center"/>
    </xf>
    <xf numFmtId="43" fontId="2" fillId="0" borderId="43" xfId="42" applyFont="1" applyFill="1" applyBorder="1" applyAlignment="1">
      <alignment horizontal="right"/>
    </xf>
    <xf numFmtId="41" fontId="6" fillId="0" borderId="0" xfId="0" applyNumberFormat="1" applyFont="1" applyFill="1" applyAlignment="1">
      <alignment/>
    </xf>
    <xf numFmtId="181" fontId="6" fillId="0" borderId="53" xfId="42" applyNumberFormat="1" applyFont="1" applyFill="1" applyBorder="1" applyAlignment="1">
      <alignment/>
    </xf>
    <xf numFmtId="38" fontId="6" fillId="0" borderId="0" xfId="0" applyNumberFormat="1" applyFont="1" applyBorder="1" applyAlignment="1">
      <alignment/>
    </xf>
    <xf numFmtId="181" fontId="6" fillId="0" borderId="20" xfId="42" applyNumberFormat="1" applyFont="1" applyFill="1" applyBorder="1" applyAlignment="1">
      <alignment horizontal="right"/>
    </xf>
    <xf numFmtId="43" fontId="23" fillId="0" borderId="0" xfId="42" applyFont="1" applyBorder="1" applyAlignment="1">
      <alignment/>
    </xf>
    <xf numFmtId="0" fontId="0" fillId="0" borderId="0" xfId="0" applyFill="1" applyAlignment="1">
      <alignment wrapText="1"/>
    </xf>
    <xf numFmtId="0" fontId="7" fillId="0" borderId="0" xfId="0" applyFont="1" applyAlignment="1">
      <alignment/>
    </xf>
    <xf numFmtId="0" fontId="2" fillId="0" borderId="0" xfId="0" applyFont="1" applyAlignment="1">
      <alignment/>
    </xf>
    <xf numFmtId="0" fontId="6" fillId="0" borderId="0" xfId="0" applyFont="1" applyFill="1" applyAlignment="1">
      <alignment/>
    </xf>
    <xf numFmtId="0" fontId="15" fillId="0" borderId="0" xfId="0" applyFont="1" applyAlignment="1">
      <alignment/>
    </xf>
    <xf numFmtId="0" fontId="24"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Fill="1" applyAlignment="1">
      <alignment/>
    </xf>
    <xf numFmtId="9" fontId="2" fillId="0" borderId="0" xfId="60" applyFont="1" applyFill="1" applyAlignment="1">
      <alignment horizontal="left"/>
    </xf>
    <xf numFmtId="38" fontId="6" fillId="0" borderId="0" xfId="0" applyNumberFormat="1" applyFont="1" applyFill="1" applyAlignment="1">
      <alignment/>
    </xf>
    <xf numFmtId="0" fontId="9" fillId="0" borderId="0" xfId="0" applyFont="1" applyFill="1" applyAlignment="1">
      <alignment/>
    </xf>
    <xf numFmtId="0" fontId="17" fillId="0" borderId="0" xfId="0" applyFont="1" applyBorder="1" applyAlignment="1">
      <alignment/>
    </xf>
    <xf numFmtId="43" fontId="2" fillId="0" borderId="44" xfId="42" applyFont="1" applyFill="1" applyBorder="1" applyAlignment="1">
      <alignment horizontal="right" vertical="center" wrapText="1"/>
    </xf>
    <xf numFmtId="0" fontId="18" fillId="0" borderId="0" xfId="0" applyFont="1" applyFill="1" applyAlignment="1">
      <alignment vertical="top"/>
    </xf>
    <xf numFmtId="181" fontId="6" fillId="0" borderId="0" xfId="42" applyNumberFormat="1" applyFont="1" applyFill="1" applyAlignment="1">
      <alignment/>
    </xf>
    <xf numFmtId="181" fontId="6" fillId="0" borderId="0" xfId="42" applyNumberFormat="1" applyFont="1" applyFill="1" applyAlignment="1">
      <alignment horizontal="left"/>
    </xf>
    <xf numFmtId="0" fontId="14"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xf>
    <xf numFmtId="0" fontId="17" fillId="0" borderId="0" xfId="0" applyFont="1" applyFill="1" applyAlignment="1">
      <alignment vertical="top"/>
    </xf>
    <xf numFmtId="43" fontId="2" fillId="0" borderId="10" xfId="42" applyFont="1" applyFill="1" applyBorder="1" applyAlignment="1">
      <alignment horizontal="right" vertical="top" wrapText="1"/>
    </xf>
    <xf numFmtId="43" fontId="2" fillId="0" borderId="27" xfId="42" applyFont="1" applyFill="1" applyBorder="1" applyAlignment="1">
      <alignment horizontal="right" vertical="top" wrapText="1"/>
    </xf>
    <xf numFmtId="0" fontId="6" fillId="0" borderId="0" xfId="0" applyFont="1" applyFill="1" applyBorder="1" applyAlignment="1">
      <alignment horizontal="left"/>
    </xf>
    <xf numFmtId="0" fontId="6" fillId="0" borderId="11" xfId="0" applyFont="1" applyFill="1" applyBorder="1" applyAlignment="1">
      <alignment horizontal="left" vertical="top" wrapText="1" indent="2"/>
    </xf>
    <xf numFmtId="38" fontId="6" fillId="0" borderId="54" xfId="0" applyNumberFormat="1" applyFont="1" applyFill="1" applyBorder="1" applyAlignment="1">
      <alignment vertical="top" wrapText="1"/>
    </xf>
    <xf numFmtId="38" fontId="6" fillId="0" borderId="55" xfId="0" applyNumberFormat="1" applyFont="1" applyFill="1" applyBorder="1" applyAlignment="1">
      <alignment vertical="top" wrapText="1"/>
    </xf>
    <xf numFmtId="43" fontId="2" fillId="0" borderId="10" xfId="42" applyFont="1" applyFill="1" applyBorder="1" applyAlignment="1">
      <alignment horizontal="left"/>
    </xf>
    <xf numFmtId="43" fontId="6" fillId="0" borderId="10" xfId="42" applyFont="1" applyFill="1" applyBorder="1" applyAlignment="1">
      <alignment horizontal="left" vertical="top" wrapText="1" indent="2"/>
    </xf>
    <xf numFmtId="181" fontId="22" fillId="24" borderId="15" xfId="42" applyNumberFormat="1" applyFont="1" applyFill="1" applyBorder="1" applyAlignment="1">
      <alignment horizontal="right"/>
    </xf>
    <xf numFmtId="0" fontId="18" fillId="0" borderId="46" xfId="0" applyFont="1" applyFill="1" applyBorder="1" applyAlignment="1">
      <alignment vertical="top" wrapText="1"/>
    </xf>
    <xf numFmtId="0" fontId="18" fillId="0" borderId="10" xfId="0" applyFont="1" applyFill="1" applyBorder="1" applyAlignment="1">
      <alignment vertical="top" wrapText="1"/>
    </xf>
    <xf numFmtId="0" fontId="18" fillId="0" borderId="15" xfId="0" applyFont="1" applyFill="1" applyBorder="1" applyAlignment="1">
      <alignment horizontal="right" vertical="top" wrapText="1"/>
    </xf>
    <xf numFmtId="0" fontId="18" fillId="0" borderId="15" xfId="0" applyFont="1" applyFill="1" applyBorder="1" applyAlignment="1" quotePrefix="1">
      <alignment horizontal="right" vertical="top" wrapText="1"/>
    </xf>
    <xf numFmtId="181" fontId="6" fillId="0" borderId="18" xfId="42" applyNumberFormat="1" applyFont="1" applyFill="1" applyBorder="1" applyAlignment="1">
      <alignment vertical="top" wrapText="1"/>
    </xf>
    <xf numFmtId="0" fontId="6" fillId="24" borderId="10" xfId="0" applyFont="1" applyFill="1" applyBorder="1" applyAlignment="1" quotePrefix="1">
      <alignment wrapText="1"/>
    </xf>
    <xf numFmtId="180" fontId="2" fillId="24" borderId="15" xfId="42" applyNumberFormat="1" applyFont="1" applyFill="1" applyBorder="1" applyAlignment="1">
      <alignment horizontal="right"/>
    </xf>
    <xf numFmtId="191" fontId="2" fillId="24" borderId="12" xfId="42" applyNumberFormat="1" applyFont="1" applyFill="1" applyBorder="1" applyAlignment="1">
      <alignment horizontal="right"/>
    </xf>
    <xf numFmtId="192" fontId="2" fillId="24" borderId="15" xfId="42" applyNumberFormat="1" applyFont="1" applyFill="1" applyBorder="1" applyAlignment="1">
      <alignment horizontal="right"/>
    </xf>
    <xf numFmtId="194" fontId="2" fillId="24" borderId="15" xfId="42" applyNumberFormat="1" applyFont="1" applyFill="1" applyBorder="1" applyAlignment="1">
      <alignment horizontal="right"/>
    </xf>
    <xf numFmtId="0" fontId="6" fillId="0" borderId="0" xfId="0" applyFont="1" applyBorder="1" applyAlignment="1">
      <alignment/>
    </xf>
    <xf numFmtId="0" fontId="13" fillId="0" borderId="0" xfId="0" applyFont="1" applyBorder="1" applyAlignment="1">
      <alignment/>
    </xf>
    <xf numFmtId="181" fontId="6" fillId="0" borderId="18" xfId="42" applyNumberFormat="1" applyFont="1" applyFill="1" applyBorder="1" applyAlignment="1">
      <alignment horizontal="right" vertical="top" wrapText="1"/>
    </xf>
    <xf numFmtId="0" fontId="0" fillId="0" borderId="0" xfId="0" applyFont="1" applyAlignment="1">
      <alignment/>
    </xf>
    <xf numFmtId="43" fontId="2" fillId="0" borderId="0" xfId="42" applyFont="1" applyFill="1" applyBorder="1" applyAlignment="1">
      <alignment horizontal="center"/>
    </xf>
    <xf numFmtId="43" fontId="6" fillId="0" borderId="10" xfId="42" applyFont="1" applyFill="1" applyBorder="1" applyAlignment="1">
      <alignment vertical="top" wrapText="1"/>
    </xf>
    <xf numFmtId="43" fontId="6" fillId="0" borderId="27" xfId="42" applyFont="1" applyFill="1" applyBorder="1" applyAlignment="1">
      <alignment horizontal="right" vertical="top" wrapText="1"/>
    </xf>
    <xf numFmtId="43" fontId="6" fillId="0" borderId="10" xfId="42" applyFont="1" applyFill="1" applyBorder="1" applyAlignment="1">
      <alignment horizontal="right" vertical="top" wrapText="1"/>
    </xf>
    <xf numFmtId="43" fontId="6" fillId="0" borderId="0" xfId="42" applyFont="1" applyFill="1" applyAlignment="1">
      <alignment horizontal="left"/>
    </xf>
    <xf numFmtId="43" fontId="6" fillId="0" borderId="11" xfId="42" applyFont="1" applyFill="1" applyBorder="1" applyAlignment="1">
      <alignment vertical="top" wrapText="1"/>
    </xf>
    <xf numFmtId="43" fontId="6" fillId="0" borderId="45" xfId="42" applyFont="1" applyFill="1" applyBorder="1" applyAlignment="1">
      <alignment horizontal="right" vertical="top" wrapText="1"/>
    </xf>
    <xf numFmtId="43" fontId="6" fillId="0" borderId="11" xfId="42" applyFont="1" applyFill="1" applyBorder="1" applyAlignment="1">
      <alignment horizontal="right" vertical="top" wrapText="1"/>
    </xf>
    <xf numFmtId="181" fontId="2" fillId="0" borderId="0" xfId="42" applyNumberFormat="1" applyFont="1" applyFill="1" applyAlignment="1">
      <alignment horizontal="left"/>
    </xf>
    <xf numFmtId="38" fontId="45" fillId="0" borderId="34" xfId="0" applyNumberFormat="1" applyFont="1" applyFill="1" applyBorder="1" applyAlignment="1">
      <alignment vertical="top" wrapText="1"/>
    </xf>
    <xf numFmtId="38" fontId="45" fillId="0" borderId="0" xfId="0" applyNumberFormat="1" applyFont="1" applyFill="1" applyBorder="1" applyAlignment="1">
      <alignment vertical="top" wrapText="1"/>
    </xf>
    <xf numFmtId="0" fontId="19" fillId="0" borderId="0" xfId="0" applyNumberFormat="1" applyFont="1" applyFill="1" applyAlignment="1">
      <alignment horizontal="center"/>
    </xf>
    <xf numFmtId="181" fontId="22" fillId="0" borderId="0" xfId="42" applyNumberFormat="1" applyFont="1" applyFill="1" applyAlignment="1">
      <alignment/>
    </xf>
    <xf numFmtId="0" fontId="0" fillId="0" borderId="16" xfId="0" applyBorder="1" applyAlignment="1">
      <alignment horizontal="center" vertical="center"/>
    </xf>
    <xf numFmtId="0" fontId="2" fillId="24" borderId="13" xfId="0" applyFont="1" applyFill="1" applyBorder="1" applyAlignment="1">
      <alignment horizontal="left" wrapText="1"/>
    </xf>
    <xf numFmtId="0" fontId="6" fillId="24" borderId="0" xfId="0" applyFont="1" applyFill="1" applyBorder="1" applyAlignment="1">
      <alignment horizontal="left" vertical="top" wrapText="1"/>
    </xf>
    <xf numFmtId="181" fontId="2" fillId="0" borderId="21" xfId="42" applyNumberFormat="1" applyFont="1" applyBorder="1" applyAlignment="1">
      <alignment horizontal="center" vertical="center"/>
    </xf>
    <xf numFmtId="0" fontId="0" fillId="0" borderId="15" xfId="0" applyBorder="1" applyAlignment="1">
      <alignment horizontal="center" vertical="center"/>
    </xf>
    <xf numFmtId="0" fontId="6" fillId="24" borderId="0" xfId="0" applyFont="1" applyFill="1" applyAlignment="1">
      <alignment wrapText="1"/>
    </xf>
    <xf numFmtId="0" fontId="6" fillId="24" borderId="46" xfId="0" applyFont="1" applyFill="1" applyBorder="1" applyAlignment="1">
      <alignment horizontal="center"/>
    </xf>
    <xf numFmtId="0" fontId="6" fillId="24" borderId="10"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181" fontId="2" fillId="0" borderId="46" xfId="42" applyNumberFormat="1" applyFont="1" applyBorder="1" applyAlignment="1">
      <alignment horizontal="center" vertical="center" wrapText="1"/>
    </xf>
    <xf numFmtId="181" fontId="2" fillId="0" borderId="33" xfId="42" applyNumberFormat="1" applyFont="1" applyBorder="1" applyAlignment="1">
      <alignment horizontal="center" vertical="center" wrapText="1"/>
    </xf>
    <xf numFmtId="0" fontId="2" fillId="0" borderId="46"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wrapText="1"/>
    </xf>
    <xf numFmtId="0" fontId="6" fillId="24" borderId="0" xfId="0" applyFont="1" applyFill="1" applyAlignment="1" quotePrefix="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 fontId="2" fillId="0" borderId="11" xfId="0" applyNumberFormat="1" applyFont="1" applyBorder="1" applyAlignment="1" quotePrefix="1">
      <alignment horizontal="center" vertical="center" wrapText="1"/>
    </xf>
    <xf numFmtId="0" fontId="2" fillId="0" borderId="13" xfId="0" applyFont="1" applyBorder="1" applyAlignment="1">
      <alignment horizontal="center" vertical="center" wrapText="1"/>
    </xf>
    <xf numFmtId="0" fontId="2" fillId="24" borderId="10" xfId="0" applyFont="1" applyFill="1" applyBorder="1" applyAlignment="1">
      <alignment horizontal="left" wrapText="1"/>
    </xf>
    <xf numFmtId="0" fontId="2" fillId="24" borderId="12" xfId="0" applyFont="1" applyFill="1" applyBorder="1" applyAlignment="1">
      <alignment horizontal="left" wrapText="1"/>
    </xf>
    <xf numFmtId="0" fontId="2" fillId="0" borderId="21" xfId="42" applyNumberFormat="1" applyFont="1" applyBorder="1" applyAlignment="1">
      <alignment horizontal="center" vertical="center"/>
    </xf>
    <xf numFmtId="0" fontId="2" fillId="0" borderId="15" xfId="42" applyNumberFormat="1" applyFont="1" applyBorder="1" applyAlignment="1">
      <alignment horizontal="center" vertical="center"/>
    </xf>
    <xf numFmtId="0" fontId="2" fillId="0" borderId="16" xfId="42" applyNumberFormat="1" applyFont="1" applyBorder="1" applyAlignment="1">
      <alignment horizontal="center" vertical="center"/>
    </xf>
    <xf numFmtId="0" fontId="6"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wrapText="1"/>
    </xf>
    <xf numFmtId="0" fontId="2" fillId="24" borderId="2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1" xfId="0" applyFont="1" applyFill="1" applyBorder="1" applyAlignment="1">
      <alignment horizontal="left" wrapText="1"/>
    </xf>
    <xf numFmtId="0" fontId="2" fillId="24" borderId="31" xfId="0" applyFont="1" applyFill="1" applyBorder="1" applyAlignment="1">
      <alignment horizontal="left" wrapText="1"/>
    </xf>
    <xf numFmtId="0" fontId="2" fillId="24" borderId="29" xfId="0" applyFont="1" applyFill="1" applyBorder="1" applyAlignment="1">
      <alignment horizontal="left" wrapText="1"/>
    </xf>
    <xf numFmtId="0" fontId="5" fillId="0" borderId="0" xfId="0" applyFont="1" applyBorder="1" applyAlignment="1">
      <alignment horizontal="left"/>
    </xf>
    <xf numFmtId="0" fontId="2" fillId="0" borderId="46" xfId="0" applyFont="1" applyBorder="1" applyAlignment="1">
      <alignment horizontal="left"/>
    </xf>
    <xf numFmtId="0" fontId="2" fillId="0" borderId="33"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31" xfId="0" applyFont="1" applyBorder="1" applyAlignment="1">
      <alignment horizontal="left"/>
    </xf>
    <xf numFmtId="0" fontId="2" fillId="0" borderId="29"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1" xfId="0" applyFont="1" applyBorder="1" applyAlignment="1">
      <alignment horizontal="center" vertical="center" wrapText="1"/>
    </xf>
    <xf numFmtId="181" fontId="2" fillId="0" borderId="34" xfId="42" applyNumberFormat="1"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horizontal="center" vertical="center"/>
    </xf>
    <xf numFmtId="0" fontId="6" fillId="0" borderId="21" xfId="0" applyFont="1" applyBorder="1" applyAlignment="1">
      <alignment horizontal="center"/>
    </xf>
    <xf numFmtId="0" fontId="6" fillId="0" borderId="15" xfId="0" applyFont="1" applyBorder="1" applyAlignment="1">
      <alignment horizontal="center"/>
    </xf>
    <xf numFmtId="0" fontId="6" fillId="0" borderId="22" xfId="0" applyFont="1" applyBorder="1" applyAlignment="1">
      <alignment horizontal="center"/>
    </xf>
    <xf numFmtId="43" fontId="2" fillId="0" borderId="11" xfId="42" applyFont="1" applyBorder="1" applyAlignment="1">
      <alignment horizontal="center"/>
    </xf>
    <xf numFmtId="43" fontId="2" fillId="0" borderId="13" xfId="42" applyFont="1" applyBorder="1" applyAlignment="1">
      <alignment horizontal="center"/>
    </xf>
    <xf numFmtId="43" fontId="2" fillId="0" borderId="46" xfId="42" applyFont="1" applyBorder="1" applyAlignment="1" quotePrefix="1">
      <alignment horizontal="center"/>
    </xf>
    <xf numFmtId="43" fontId="2" fillId="0" borderId="33" xfId="42" applyFont="1" applyBorder="1" applyAlignment="1" quotePrefix="1">
      <alignment horizontal="center"/>
    </xf>
    <xf numFmtId="0" fontId="3" fillId="0" borderId="0" xfId="0" applyFont="1" applyFill="1" applyAlignment="1">
      <alignment horizontal="center"/>
    </xf>
    <xf numFmtId="16" fontId="2" fillId="0" borderId="48" xfId="0" applyNumberFormat="1" applyFont="1" applyBorder="1" applyAlignment="1" quotePrefix="1">
      <alignment horizontal="center" vertical="center" wrapText="1"/>
    </xf>
    <xf numFmtId="16" fontId="2" fillId="0" borderId="13" xfId="0" applyNumberFormat="1" applyFont="1" applyBorder="1" applyAlignment="1" quotePrefix="1">
      <alignment horizontal="center" vertical="center" wrapText="1"/>
    </xf>
    <xf numFmtId="181" fontId="6" fillId="0" borderId="11" xfId="42" applyNumberFormat="1" applyFont="1" applyFill="1" applyBorder="1" applyAlignment="1">
      <alignment horizontal="center"/>
    </xf>
    <xf numFmtId="181" fontId="6" fillId="0" borderId="13" xfId="42" applyNumberFormat="1" applyFont="1" applyFill="1" applyBorder="1" applyAlignment="1">
      <alignment horizontal="center"/>
    </xf>
    <xf numFmtId="0" fontId="2" fillId="0" borderId="10" xfId="0" applyFont="1" applyFill="1" applyBorder="1" applyAlignment="1">
      <alignment horizontal="center"/>
    </xf>
    <xf numFmtId="0" fontId="2" fillId="0" borderId="12" xfId="0" applyFont="1" applyFill="1" applyBorder="1" applyAlignment="1">
      <alignment horizontal="center"/>
    </xf>
    <xf numFmtId="181" fontId="6" fillId="0" borderId="10" xfId="42" applyNumberFormat="1" applyFont="1" applyFill="1" applyBorder="1" applyAlignment="1">
      <alignment horizontal="center"/>
    </xf>
    <xf numFmtId="181" fontId="6" fillId="0" borderId="12" xfId="42" applyNumberFormat="1" applyFont="1" applyFill="1" applyBorder="1" applyAlignment="1">
      <alignment horizontal="center"/>
    </xf>
    <xf numFmtId="181" fontId="6" fillId="0" borderId="46" xfId="42" applyNumberFormat="1" applyFont="1" applyFill="1" applyBorder="1" applyAlignment="1">
      <alignment horizontal="center"/>
    </xf>
    <xf numFmtId="181" fontId="6" fillId="0" borderId="33" xfId="42" applyNumberFormat="1" applyFont="1" applyFill="1" applyBorder="1" applyAlignment="1">
      <alignment horizontal="center"/>
    </xf>
    <xf numFmtId="181" fontId="6" fillId="0" borderId="56" xfId="42" applyNumberFormat="1" applyFont="1" applyFill="1" applyBorder="1" applyAlignment="1">
      <alignment horizontal="center"/>
    </xf>
    <xf numFmtId="181" fontId="6" fillId="0" borderId="30" xfId="42" applyNumberFormat="1" applyFont="1" applyFill="1" applyBorder="1" applyAlignment="1">
      <alignment horizontal="center"/>
    </xf>
    <xf numFmtId="0" fontId="2" fillId="0" borderId="31" xfId="0" applyFont="1" applyFill="1" applyBorder="1" applyAlignment="1">
      <alignment/>
    </xf>
    <xf numFmtId="0" fontId="2" fillId="0" borderId="29" xfId="0" applyFont="1" applyFill="1" applyBorder="1" applyAlignment="1">
      <alignment/>
    </xf>
    <xf numFmtId="37" fontId="6" fillId="0" borderId="10" xfId="0" applyNumberFormat="1" applyFont="1" applyFill="1" applyBorder="1" applyAlignment="1">
      <alignment horizontal="right"/>
    </xf>
    <xf numFmtId="37" fontId="6" fillId="0" borderId="12" xfId="0" applyNumberFormat="1" applyFont="1" applyFill="1" applyBorder="1" applyAlignment="1">
      <alignment horizontal="right"/>
    </xf>
    <xf numFmtId="0" fontId="2" fillId="0" borderId="31" xfId="0" applyFont="1" applyFill="1" applyBorder="1" applyAlignment="1">
      <alignment horizontal="center"/>
    </xf>
    <xf numFmtId="0" fontId="2" fillId="0" borderId="29" xfId="0" applyFont="1" applyFill="1" applyBorder="1" applyAlignment="1">
      <alignment horizontal="center"/>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0" xfId="0" applyFont="1" applyFill="1" applyAlignment="1">
      <alignment horizontal="center"/>
    </xf>
    <xf numFmtId="0" fontId="2" fillId="0" borderId="0" xfId="0" applyFont="1" applyFill="1" applyAlignment="1">
      <alignment horizontal="left"/>
    </xf>
    <xf numFmtId="0" fontId="2"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46" xfId="0" applyFont="1" applyFill="1" applyBorder="1" applyAlignment="1">
      <alignment horizontal="center" vertical="top" wrapText="1"/>
    </xf>
    <xf numFmtId="0" fontId="6" fillId="0" borderId="33" xfId="0" applyFont="1" applyFill="1" applyBorder="1" applyAlignment="1">
      <alignment horizontal="center" wrapText="1"/>
    </xf>
    <xf numFmtId="16" fontId="2" fillId="0" borderId="48" xfId="0" applyNumberFormat="1" applyFont="1" applyFill="1" applyBorder="1" applyAlignment="1">
      <alignment horizontal="center" vertical="top" wrapText="1"/>
    </xf>
    <xf numFmtId="16" fontId="2"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2" fillId="0" borderId="11" xfId="0" applyNumberFormat="1" applyFont="1" applyFill="1" applyBorder="1" applyAlignment="1">
      <alignment horizontal="center" vertical="top" wrapText="1"/>
    </xf>
    <xf numFmtId="0" fontId="6" fillId="0" borderId="13" xfId="0" applyFont="1" applyFill="1" applyBorder="1" applyAlignment="1">
      <alignment horizontal="center" wrapText="1"/>
    </xf>
    <xf numFmtId="0" fontId="2" fillId="0" borderId="41"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0" xfId="0" applyNumberFormat="1" applyFont="1" applyFill="1" applyAlignment="1">
      <alignment horizontal="center"/>
    </xf>
    <xf numFmtId="0" fontId="6" fillId="0" borderId="46"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190" fontId="2" fillId="0" borderId="48" xfId="0" applyNumberFormat="1" applyFont="1" applyFill="1" applyBorder="1" applyAlignment="1">
      <alignment horizontal="center" vertical="top" wrapText="1"/>
    </xf>
    <xf numFmtId="190" fontId="2" fillId="0" borderId="13" xfId="0" applyNumberFormat="1" applyFont="1" applyFill="1" applyBorder="1" applyAlignment="1">
      <alignment horizontal="center" vertical="top" wrapText="1"/>
    </xf>
    <xf numFmtId="190" fontId="2" fillId="0" borderId="1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une98-En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098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14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7\Hovid%20Conso%20info\Conso%20Source%20Info\Carotech\Caro%20Reporting%20Pack%200803_28Apr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7\grp0708\Hovid%20Grp%20Consol_Q3%202008_0804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Qrtly%20announcements\2008%20Q2\Hovid%20Bhd%20Q2%202008_0802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trol\Consolidation\2006\grp%200607\Consol%20ye%20310307B_fr%20Andr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List"/>
      <sheetName val="BOD_P&amp;L-Qtr rpt (Hovid)"/>
      <sheetName val="BOD_P&amp;L Qtr rpt"/>
      <sheetName val="BOD_Caro Qtrly PL"/>
      <sheetName val="BOD_Grp-IS"/>
      <sheetName val="BOD_Grp-BS"/>
      <sheetName val="BOD_BS-Qtr rpt"/>
      <sheetName val="BOD-CF"/>
      <sheetName val="Fraud line"/>
      <sheetName val="BOD-Capex Commt "/>
      <sheetName val="BOD-FX Ctt "/>
      <sheetName val="Comm Hedging"/>
      <sheetName val="BOD-Bank Fac "/>
      <sheetName val="BOD-RPT"/>
      <sheetName val="BOD-Int Ctrl"/>
      <sheetName val="BOD-Risk Assmt old"/>
      <sheetName val="BOD-Risk Assmt"/>
      <sheetName val="BS"/>
      <sheetName val="IS"/>
      <sheetName val="SE"/>
      <sheetName val="CF"/>
      <sheetName val="Notes_A"/>
      <sheetName val="Notes_B"/>
      <sheetName val="Summ"/>
      <sheetName val="Research Rpt"/>
      <sheetName val="Audit-PL"/>
      <sheetName val="Audit-BS"/>
      <sheetName val="Audit-SE"/>
      <sheetName val="Audit-CF"/>
      <sheetName val="FX-Details"/>
      <sheetName val="PL YE Jun07"/>
      <sheetName val="PL YE Jun08"/>
      <sheetName val="Caro TB"/>
      <sheetName val="Caro CF "/>
      <sheetName val="Caro Add Info"/>
      <sheetName val="Taxation-os"/>
      <sheetName val="Grp-PL"/>
      <sheetName val="Grp-BS"/>
      <sheetName val="Grp-CF"/>
      <sheetName val="Grp-SE"/>
      <sheetName val="Grp-Notes"/>
      <sheetName val="Grp-Notes (O)"/>
      <sheetName val="Grp-PPE"/>
      <sheetName val="Grp-DTax"/>
      <sheetName val="Summary Report"/>
      <sheetName val="Caro Reporting Pack 0803_28Apr0"/>
    </sheetNames>
    <sheetDataSet>
      <sheetData sheetId="17">
        <row r="17">
          <cell r="C17">
            <v>9495.38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worksheet"/>
      <sheetName val="Investmt in subsi &amp; MI"/>
      <sheetName val="PPE(Co) CY"/>
      <sheetName val="PPE(Co) PY"/>
      <sheetName val="PPE Summ-PY"/>
      <sheetName val="PPE-PY"/>
      <sheetName val="PPE Summ-CY"/>
      <sheetName val="PPE-CY"/>
      <sheetName val="PPE_Foreign"/>
      <sheetName val="Rptg to Mgmt"/>
      <sheetName val="PL at a glance"/>
      <sheetName val="qtr PLgroup"/>
      <sheetName val="PLgroup"/>
      <sheetName val="BSgroup (Qtr)"/>
      <sheetName val="Notes"/>
      <sheetName val="SEgroup"/>
      <sheetName val="CFgroup (Qtr)"/>
      <sheetName val="adj"/>
      <sheetName val="URP"/>
      <sheetName val="Forex rates"/>
      <sheetName val="HB_SCH "/>
      <sheetName val="D Tax"/>
      <sheetName val="MI on dilution_Info"/>
      <sheetName val="D Tax Old"/>
      <sheetName val="acq bs wkg"/>
      <sheetName val="1. HInc"/>
      <sheetName val="2. HNutri"/>
      <sheetName val="3.HMktg"/>
      <sheetName val="4. Javid"/>
      <sheetName val="5. CARO"/>
      <sheetName val="6. HPharmacy"/>
      <sheetName val="7. HYH (S)"/>
      <sheetName val="8. H LifeSC"/>
      <sheetName val="9.H Int (BVI)"/>
      <sheetName val="10.HResearch"/>
    </sheetNames>
    <sheetDataSet>
      <sheetData sheetId="12">
        <row r="8">
          <cell r="Q8">
            <v>52991</v>
          </cell>
          <cell r="R8">
            <v>26953455.339999996</v>
          </cell>
          <cell r="S8">
            <v>26037576.249999993</v>
          </cell>
        </row>
        <row r="10">
          <cell r="Q10">
            <v>5616</v>
          </cell>
        </row>
        <row r="23">
          <cell r="Q23">
            <v>-3080</v>
          </cell>
        </row>
        <row r="25">
          <cell r="Q25">
            <v>-105</v>
          </cell>
        </row>
        <row r="27">
          <cell r="Q27">
            <v>-20</v>
          </cell>
        </row>
        <row r="51">
          <cell r="Q51">
            <v>-1640</v>
          </cell>
        </row>
        <row r="54">
          <cell r="Q54">
            <v>4472</v>
          </cell>
          <cell r="R54">
            <v>2518977.339933116</v>
          </cell>
          <cell r="S54">
            <v>1954493.1085886564</v>
          </cell>
        </row>
        <row r="56">
          <cell r="Q56">
            <v>-1285</v>
          </cell>
        </row>
        <row r="58">
          <cell r="R58">
            <v>1923850.2755602011</v>
          </cell>
          <cell r="S58">
            <v>1264627.5485886564</v>
          </cell>
        </row>
        <row r="60">
          <cell r="Q60">
            <v>-694</v>
          </cell>
        </row>
        <row r="62">
          <cell r="Q62">
            <v>2493</v>
          </cell>
        </row>
      </sheetData>
      <sheetData sheetId="13">
        <row r="8">
          <cell r="Q8">
            <v>149791</v>
          </cell>
          <cell r="R8">
            <v>79952543.27999999</v>
          </cell>
          <cell r="S8">
            <v>69838016.14999999</v>
          </cell>
        </row>
        <row r="10">
          <cell r="Q10">
            <v>11028</v>
          </cell>
        </row>
        <row r="23">
          <cell r="Q23">
            <v>-9037</v>
          </cell>
        </row>
        <row r="25">
          <cell r="Q25">
            <v>-373</v>
          </cell>
        </row>
        <row r="27">
          <cell r="Q27">
            <v>-34</v>
          </cell>
        </row>
        <row r="51">
          <cell r="Q51">
            <v>-4664</v>
          </cell>
        </row>
        <row r="54">
          <cell r="Q54">
            <v>16963.805</v>
          </cell>
          <cell r="R54">
            <v>10752732.290202705</v>
          </cell>
          <cell r="S54">
            <v>6210659.259567941</v>
          </cell>
        </row>
        <row r="56">
          <cell r="Q56">
            <v>-3777</v>
          </cell>
        </row>
        <row r="58">
          <cell r="R58">
            <v>8563645.608812561</v>
          </cell>
          <cell r="S58">
            <v>4622807.409567941</v>
          </cell>
        </row>
        <row r="60">
          <cell r="Q60">
            <v>-2257</v>
          </cell>
        </row>
        <row r="62">
          <cell r="Q62">
            <v>10929.805</v>
          </cell>
        </row>
      </sheetData>
      <sheetData sheetId="14">
        <row r="8">
          <cell r="Q8">
            <v>376639</v>
          </cell>
        </row>
        <row r="9">
          <cell r="Q9">
            <v>15859</v>
          </cell>
        </row>
        <row r="11">
          <cell r="Q11">
            <v>24062</v>
          </cell>
        </row>
        <row r="12">
          <cell r="Q12">
            <v>12664</v>
          </cell>
        </row>
        <row r="13">
          <cell r="Q13">
            <v>800</v>
          </cell>
        </row>
        <row r="15">
          <cell r="Q15">
            <v>464</v>
          </cell>
        </row>
        <row r="16">
          <cell r="Q16">
            <v>368</v>
          </cell>
        </row>
        <row r="17">
          <cell r="Q17">
            <v>273</v>
          </cell>
        </row>
        <row r="20">
          <cell r="Q20">
            <v>109198</v>
          </cell>
        </row>
        <row r="21">
          <cell r="Q21">
            <v>39477</v>
          </cell>
        </row>
        <row r="22">
          <cell r="Q22">
            <v>15485</v>
          </cell>
        </row>
        <row r="26">
          <cell r="Q26">
            <v>0</v>
          </cell>
        </row>
        <row r="27">
          <cell r="Q27">
            <v>13082</v>
          </cell>
        </row>
        <row r="30">
          <cell r="Q30">
            <v>26705</v>
          </cell>
        </row>
        <row r="31">
          <cell r="Q31">
            <v>47522</v>
          </cell>
        </row>
        <row r="35">
          <cell r="Q35">
            <v>7559</v>
          </cell>
        </row>
        <row r="36">
          <cell r="Q36">
            <v>122472</v>
          </cell>
        </row>
        <row r="37">
          <cell r="Q37">
            <v>15138</v>
          </cell>
        </row>
        <row r="38">
          <cell r="Q38">
            <v>3468</v>
          </cell>
        </row>
        <row r="39">
          <cell r="Q39">
            <v>1924</v>
          </cell>
        </row>
        <row r="44">
          <cell r="Q44">
            <v>17795</v>
          </cell>
        </row>
        <row r="45">
          <cell r="Q45">
            <v>164372</v>
          </cell>
        </row>
        <row r="46">
          <cell r="Q46">
            <v>10683</v>
          </cell>
        </row>
        <row r="47">
          <cell r="Q47">
            <v>902</v>
          </cell>
        </row>
        <row r="53">
          <cell r="Q53">
            <v>76208</v>
          </cell>
        </row>
        <row r="54">
          <cell r="Q54">
            <v>90</v>
          </cell>
        </row>
        <row r="55">
          <cell r="Q55">
            <v>7062</v>
          </cell>
        </row>
        <row r="56">
          <cell r="Q56">
            <v>0</v>
          </cell>
        </row>
        <row r="57">
          <cell r="Q57">
            <v>3426</v>
          </cell>
        </row>
        <row r="58">
          <cell r="Q58">
            <v>84</v>
          </cell>
        </row>
        <row r="59">
          <cell r="Q59">
            <v>62912</v>
          </cell>
        </row>
        <row r="61">
          <cell r="Q61">
            <v>40049</v>
          </cell>
        </row>
      </sheetData>
      <sheetData sheetId="15">
        <row r="411">
          <cell r="U411">
            <v>34578</v>
          </cell>
        </row>
        <row r="416">
          <cell r="U416">
            <v>31626</v>
          </cell>
        </row>
        <row r="424">
          <cell r="U424">
            <v>175056</v>
          </cell>
        </row>
        <row r="429">
          <cell r="U429">
            <v>0</v>
          </cell>
        </row>
        <row r="438">
          <cell r="U438">
            <v>168369</v>
          </cell>
        </row>
        <row r="627">
          <cell r="U627">
            <v>711.7741499999985</v>
          </cell>
        </row>
        <row r="628">
          <cell r="U628">
            <v>3514.127522000006</v>
          </cell>
        </row>
        <row r="629">
          <cell r="U629">
            <v>0</v>
          </cell>
        </row>
        <row r="631">
          <cell r="U631">
            <v>13.296170000000043</v>
          </cell>
        </row>
        <row r="632">
          <cell r="U632">
            <v>0</v>
          </cell>
        </row>
        <row r="660">
          <cell r="U660">
            <v>15357.32</v>
          </cell>
        </row>
        <row r="661">
          <cell r="U661">
            <v>48963.6749</v>
          </cell>
        </row>
      </sheetData>
      <sheetData sheetId="16">
        <row r="228">
          <cell r="T228">
            <v>-2182</v>
          </cell>
        </row>
        <row r="230">
          <cell r="T230">
            <v>159</v>
          </cell>
        </row>
      </sheetData>
      <sheetData sheetId="17">
        <row r="41">
          <cell r="S41">
            <v>2384.689971135988</v>
          </cell>
        </row>
        <row r="56">
          <cell r="S56">
            <v>-163607.20506</v>
          </cell>
        </row>
        <row r="73">
          <cell r="S73">
            <v>138375.55433000004</v>
          </cell>
        </row>
        <row r="78">
          <cell r="S78">
            <v>20791.459983631998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SE"/>
      <sheetName val="CFS"/>
      <sheetName val="Notes"/>
    </sheetNames>
    <sheetDataSet>
      <sheetData sheetId="1">
        <row r="14">
          <cell r="B14">
            <v>53138</v>
          </cell>
        </row>
        <row r="20">
          <cell r="B20">
            <v>5854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at a glance"/>
      <sheetName val="qtr plgroup"/>
      <sheetName val="plgroup"/>
      <sheetName val="bsgroup"/>
      <sheetName val="SEgroup"/>
      <sheetName val="adj"/>
      <sheetName val="GroupCF"/>
      <sheetName val="HB_TB"/>
      <sheetName val="HB_SCH"/>
      <sheetName val="PPE"/>
      <sheetName val="PPE_Foreign"/>
      <sheetName val="HI_WS current"/>
      <sheetName val="Acq inc wkg"/>
      <sheetName val="acq bs wkg"/>
      <sheetName val="Notes"/>
      <sheetName val="HYH(S)_WS"/>
      <sheetName val="HI_WS NOV"/>
      <sheetName val="D Tax"/>
      <sheetName val="CARO WS"/>
      <sheetName val="JV_ TB"/>
      <sheetName val="HPSB WS"/>
      <sheetName val="MI on dilution"/>
      <sheetName val="HM"/>
      <sheetName val="URP"/>
      <sheetName val="HN"/>
    </sheetNames>
    <sheetDataSet>
      <sheetData sheetId="1">
        <row r="52">
          <cell r="R52">
            <v>2631964.879999999</v>
          </cell>
          <cell r="S52">
            <v>4197443</v>
          </cell>
        </row>
        <row r="56">
          <cell r="R56">
            <v>2101043.999999999</v>
          </cell>
          <cell r="S56">
            <v>3229315</v>
          </cell>
        </row>
      </sheetData>
      <sheetData sheetId="2">
        <row r="52">
          <cell r="R52">
            <v>9130927.939999998</v>
          </cell>
          <cell r="S52">
            <v>14367033</v>
          </cell>
        </row>
        <row r="56">
          <cell r="R56">
            <v>7709374.8199999975</v>
          </cell>
          <cell r="S56">
            <v>11524815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7"/>
  <sheetViews>
    <sheetView tabSelected="1" zoomScalePageLayoutView="0" workbookViewId="0" topLeftCell="A1">
      <selection activeCell="A16" sqref="A16"/>
    </sheetView>
  </sheetViews>
  <sheetFormatPr defaultColWidth="9.140625" defaultRowHeight="12.75"/>
  <cols>
    <col min="1" max="1" width="53.421875" style="1" customWidth="1"/>
    <col min="2" max="2" width="16.8515625" style="1" bestFit="1" customWidth="1"/>
    <col min="3" max="3" width="17.421875" style="1" bestFit="1" customWidth="1"/>
    <col min="4" max="16384" width="9.140625" style="1" customWidth="1"/>
  </cols>
  <sheetData>
    <row r="1" spans="1:3" ht="15.75">
      <c r="A1" s="380"/>
      <c r="B1" s="380"/>
      <c r="C1" s="380"/>
    </row>
    <row r="2" spans="1:3" s="3" customFormat="1" ht="15.75">
      <c r="A2" s="380"/>
      <c r="B2" s="380"/>
      <c r="C2" s="380"/>
    </row>
    <row r="3" spans="1:3" s="3" customFormat="1" ht="15.75">
      <c r="A3" s="380"/>
      <c r="B3" s="380"/>
      <c r="C3" s="380"/>
    </row>
    <row r="4" spans="1:3" s="3" customFormat="1" ht="15.75">
      <c r="A4" s="380"/>
      <c r="B4" s="380"/>
      <c r="C4" s="380"/>
    </row>
    <row r="5" spans="1:3" s="7" customFormat="1" ht="20.25">
      <c r="A5" s="382" t="s">
        <v>149</v>
      </c>
      <c r="B5" s="382"/>
      <c r="C5" s="382"/>
    </row>
    <row r="6" spans="1:3" s="7" customFormat="1" ht="16.5" customHeight="1">
      <c r="A6" s="381" t="s">
        <v>123</v>
      </c>
      <c r="B6" s="381"/>
      <c r="C6" s="381"/>
    </row>
    <row r="7" spans="1:3" s="131" customFormat="1" ht="16.5" customHeight="1">
      <c r="A7" s="382" t="s">
        <v>267</v>
      </c>
      <c r="B7" s="382"/>
      <c r="C7" s="382"/>
    </row>
    <row r="8" spans="1:4" ht="16.5" thickBot="1">
      <c r="A8" s="380"/>
      <c r="B8" s="380"/>
      <c r="C8" s="380"/>
      <c r="D8" s="6"/>
    </row>
    <row r="9" spans="1:3" s="9" customFormat="1" ht="15" customHeight="1">
      <c r="A9" s="378"/>
      <c r="B9" s="35" t="s">
        <v>120</v>
      </c>
      <c r="C9" s="84" t="s">
        <v>124</v>
      </c>
    </row>
    <row r="10" spans="1:3" s="9" customFormat="1" ht="15">
      <c r="A10" s="379"/>
      <c r="B10" s="36" t="s">
        <v>122</v>
      </c>
      <c r="C10" s="85" t="s">
        <v>121</v>
      </c>
    </row>
    <row r="11" spans="1:3" s="9" customFormat="1" ht="15">
      <c r="A11" s="379"/>
      <c r="B11" s="36" t="s">
        <v>264</v>
      </c>
      <c r="C11" s="85" t="s">
        <v>200</v>
      </c>
    </row>
    <row r="12" spans="1:3" s="9" customFormat="1" ht="15">
      <c r="A12" s="379"/>
      <c r="B12" s="36" t="s">
        <v>78</v>
      </c>
      <c r="C12" s="85" t="s">
        <v>79</v>
      </c>
    </row>
    <row r="13" spans="1:3" s="9" customFormat="1" ht="15">
      <c r="A13" s="379"/>
      <c r="B13" s="36"/>
      <c r="C13" s="85" t="s">
        <v>178</v>
      </c>
    </row>
    <row r="14" spans="1:3" s="9" customFormat="1" ht="15">
      <c r="A14" s="379"/>
      <c r="B14" s="36" t="s">
        <v>133</v>
      </c>
      <c r="C14" s="86" t="s">
        <v>133</v>
      </c>
    </row>
    <row r="15" spans="1:3" s="9" customFormat="1" ht="15">
      <c r="A15" s="62" t="s">
        <v>64</v>
      </c>
      <c r="B15" s="74"/>
      <c r="C15" s="87"/>
    </row>
    <row r="16" spans="1:3" s="9" customFormat="1" ht="15">
      <c r="A16" s="26" t="s">
        <v>65</v>
      </c>
      <c r="B16" s="27">
        <f>'[2]BSgroup (Qtr)'!Q8</f>
        <v>376639</v>
      </c>
      <c r="C16" s="88">
        <f>242177-C17</f>
        <v>226182.62</v>
      </c>
    </row>
    <row r="17" spans="1:3" s="9" customFormat="1" ht="15">
      <c r="A17" s="26" t="s">
        <v>210</v>
      </c>
      <c r="B17" s="27">
        <f>'[2]BSgroup (Qtr)'!Q9</f>
        <v>15859</v>
      </c>
      <c r="C17" s="27">
        <f>'[1]BS'!$C$17+1746+4753</f>
        <v>15994.38</v>
      </c>
    </row>
    <row r="18" spans="1:4" s="9" customFormat="1" ht="15">
      <c r="A18" s="26" t="s">
        <v>96</v>
      </c>
      <c r="B18" s="27">
        <f>'[2]BSgroup (Qtr)'!$Q$11+'[2]BSgroup (Qtr)'!$Q$12</f>
        <v>36726</v>
      </c>
      <c r="C18" s="88">
        <v>27729</v>
      </c>
      <c r="D18" s="130"/>
    </row>
    <row r="19" spans="1:3" s="9" customFormat="1" ht="15">
      <c r="A19" s="26" t="s">
        <v>177</v>
      </c>
      <c r="B19" s="27">
        <f>'[2]BSgroup (Qtr)'!Q13</f>
        <v>800</v>
      </c>
      <c r="C19" s="88">
        <v>800</v>
      </c>
    </row>
    <row r="20" spans="1:3" s="9" customFormat="1" ht="15">
      <c r="A20" s="132" t="s">
        <v>232</v>
      </c>
      <c r="B20" s="27">
        <f>'[2]BSgroup (Qtr)'!Q15</f>
        <v>464</v>
      </c>
      <c r="C20" s="88">
        <v>0</v>
      </c>
    </row>
    <row r="21" spans="1:3" s="9" customFormat="1" ht="15">
      <c r="A21" s="26" t="s">
        <v>158</v>
      </c>
      <c r="B21" s="27">
        <f>'[2]BSgroup (Qtr)'!$Q$16</f>
        <v>368</v>
      </c>
      <c r="C21" s="88">
        <v>365</v>
      </c>
    </row>
    <row r="22" spans="1:3" s="9" customFormat="1" ht="15">
      <c r="A22" s="26" t="s">
        <v>159</v>
      </c>
      <c r="B22" s="27">
        <f>'[2]BSgroup (Qtr)'!Q17</f>
        <v>273</v>
      </c>
      <c r="C22" s="88">
        <v>240</v>
      </c>
    </row>
    <row r="23" spans="1:3" s="9" customFormat="1" ht="15">
      <c r="A23" s="26"/>
      <c r="B23" s="29">
        <f>SUM(B15:B22)</f>
        <v>431129</v>
      </c>
      <c r="C23" s="90">
        <f>SUM(C15:C22)</f>
        <v>271311</v>
      </c>
    </row>
    <row r="24" spans="1:3" s="9" customFormat="1" ht="15">
      <c r="A24" s="25" t="s">
        <v>66</v>
      </c>
      <c r="B24" s="27"/>
      <c r="C24" s="88"/>
    </row>
    <row r="25" spans="1:3" s="9" customFormat="1" ht="15">
      <c r="A25" s="26" t="s">
        <v>67</v>
      </c>
      <c r="B25" s="27">
        <f>'[2]BSgroup (Qtr)'!Q20</f>
        <v>109198</v>
      </c>
      <c r="C25" s="88">
        <v>78868</v>
      </c>
    </row>
    <row r="26" spans="1:3" s="9" customFormat="1" ht="15">
      <c r="A26" s="26" t="s">
        <v>68</v>
      </c>
      <c r="B26" s="27">
        <f>'[2]BSgroup (Qtr)'!Q21</f>
        <v>39477</v>
      </c>
      <c r="C26" s="88">
        <v>22507</v>
      </c>
    </row>
    <row r="27" spans="1:4" s="9" customFormat="1" ht="15">
      <c r="A27" s="26" t="s">
        <v>69</v>
      </c>
      <c r="B27" s="27">
        <f>'[2]BSgroup (Qtr)'!Q22</f>
        <v>15485</v>
      </c>
      <c r="C27" s="88">
        <v>7437</v>
      </c>
      <c r="D27" s="130"/>
    </row>
    <row r="28" spans="1:3" s="9" customFormat="1" ht="15">
      <c r="A28" s="26" t="s">
        <v>88</v>
      </c>
      <c r="B28" s="27">
        <f>'[2]BSgroup (Qtr)'!Q26</f>
        <v>0</v>
      </c>
      <c r="C28" s="88">
        <v>266</v>
      </c>
    </row>
    <row r="29" spans="1:3" s="9" customFormat="1" ht="15">
      <c r="A29" s="26" t="s">
        <v>70</v>
      </c>
      <c r="B29" s="27">
        <f>'[2]BSgroup (Qtr)'!Q27</f>
        <v>13082</v>
      </c>
      <c r="C29" s="88">
        <v>24094</v>
      </c>
    </row>
    <row r="30" spans="1:3" s="9" customFormat="1" ht="15">
      <c r="A30" s="26"/>
      <c r="B30" s="29">
        <f>SUM(B25:B29)</f>
        <v>177242</v>
      </c>
      <c r="C30" s="90">
        <f>SUM(C25:C29)</f>
        <v>133172</v>
      </c>
    </row>
    <row r="31" spans="1:3" s="9" customFormat="1" ht="15">
      <c r="A31" s="25" t="s">
        <v>179</v>
      </c>
      <c r="B31" s="37">
        <f>+B23+B30</f>
        <v>608371</v>
      </c>
      <c r="C31" s="91">
        <f>+C23+C30</f>
        <v>404483</v>
      </c>
    </row>
    <row r="32" spans="1:3" s="9" customFormat="1" ht="15">
      <c r="A32" s="25"/>
      <c r="B32" s="27"/>
      <c r="C32" s="88"/>
    </row>
    <row r="33" spans="1:3" s="9" customFormat="1" ht="15">
      <c r="A33" s="25" t="s">
        <v>180</v>
      </c>
      <c r="B33" s="27"/>
      <c r="C33" s="88"/>
    </row>
    <row r="34" spans="1:3" s="9" customFormat="1" ht="15">
      <c r="A34" s="25" t="s">
        <v>206</v>
      </c>
      <c r="B34" s="27"/>
      <c r="C34" s="88"/>
    </row>
    <row r="35" spans="1:3" s="9" customFormat="1" ht="15">
      <c r="A35" s="26" t="s">
        <v>76</v>
      </c>
      <c r="B35" s="27">
        <f>'[2]BSgroup (Qtr)'!Q53</f>
        <v>76208</v>
      </c>
      <c r="C35" s="27">
        <v>76208</v>
      </c>
    </row>
    <row r="36" spans="1:3" s="9" customFormat="1" ht="15">
      <c r="A36" s="26" t="s">
        <v>205</v>
      </c>
      <c r="B36" s="27">
        <f>'[2]BSgroup (Qtr)'!$Q$54</f>
        <v>90</v>
      </c>
      <c r="C36" s="27">
        <v>90</v>
      </c>
    </row>
    <row r="37" spans="1:3" s="9" customFormat="1" ht="15">
      <c r="A37" s="26" t="s">
        <v>138</v>
      </c>
      <c r="B37" s="27">
        <f>'[2]BSgroup (Qtr)'!$Q$55+'[2]BSgroup (Qtr)'!$Q$56+'[2]BSgroup (Qtr)'!$Q$57+'[2]BSgroup (Qtr)'!$Q$58</f>
        <v>10572</v>
      </c>
      <c r="C37" s="88">
        <v>3492</v>
      </c>
    </row>
    <row r="38" spans="1:4" s="9" customFormat="1" ht="15">
      <c r="A38" s="26" t="s">
        <v>77</v>
      </c>
      <c r="B38" s="27">
        <f>'[2]BSgroup (Qtr)'!Q59</f>
        <v>62912</v>
      </c>
      <c r="C38" s="88">
        <v>51982</v>
      </c>
      <c r="D38" s="130"/>
    </row>
    <row r="39" spans="1:3" s="9" customFormat="1" ht="15">
      <c r="A39" s="25"/>
      <c r="B39" s="75">
        <f>SUM(B35:B38)</f>
        <v>149782</v>
      </c>
      <c r="C39" s="92">
        <f>SUM(C35:C38)</f>
        <v>131772</v>
      </c>
    </row>
    <row r="40" spans="1:4" s="9" customFormat="1" ht="15">
      <c r="A40" s="25" t="s">
        <v>117</v>
      </c>
      <c r="B40" s="28">
        <f>'[2]BSgroup (Qtr)'!$Q$61</f>
        <v>40049</v>
      </c>
      <c r="C40" s="89">
        <v>39815</v>
      </c>
      <c r="D40" s="130"/>
    </row>
    <row r="41" spans="1:3" s="9" customFormat="1" ht="15">
      <c r="A41" s="25" t="s">
        <v>181</v>
      </c>
      <c r="B41" s="28">
        <f>+B39+B40</f>
        <v>189831</v>
      </c>
      <c r="C41" s="89">
        <f>+C39+C40</f>
        <v>171587</v>
      </c>
    </row>
    <row r="42" spans="1:3" s="9" customFormat="1" ht="15">
      <c r="A42" s="26"/>
      <c r="B42" s="27"/>
      <c r="C42" s="88"/>
    </row>
    <row r="43" spans="1:3" s="9" customFormat="1" ht="15">
      <c r="A43" s="25" t="s">
        <v>75</v>
      </c>
      <c r="B43" s="88"/>
      <c r="C43" s="88"/>
    </row>
    <row r="44" spans="1:3" s="9" customFormat="1" ht="15">
      <c r="A44" s="26" t="s">
        <v>94</v>
      </c>
      <c r="B44" s="88">
        <f>'[2]BSgroup (Qtr)'!Q44</f>
        <v>17795</v>
      </c>
      <c r="C44" s="88">
        <v>16751</v>
      </c>
    </row>
    <row r="45" spans="1:3" s="9" customFormat="1" ht="15">
      <c r="A45" s="26" t="s">
        <v>90</v>
      </c>
      <c r="B45" s="88">
        <f>'[2]BSgroup (Qtr)'!Q45</f>
        <v>164372</v>
      </c>
      <c r="C45" s="88">
        <v>85503</v>
      </c>
    </row>
    <row r="46" spans="1:3" s="9" customFormat="1" ht="15">
      <c r="A46" s="26" t="s">
        <v>73</v>
      </c>
      <c r="B46" s="88">
        <f>'[2]BSgroup (Qtr)'!Q46</f>
        <v>10683</v>
      </c>
      <c r="C46" s="88">
        <v>8398</v>
      </c>
    </row>
    <row r="47" spans="1:3" s="9" customFormat="1" ht="15">
      <c r="A47" s="26" t="s">
        <v>160</v>
      </c>
      <c r="B47" s="88">
        <f>'[2]BSgroup (Qtr)'!Q47</f>
        <v>902</v>
      </c>
      <c r="C47" s="88">
        <v>737</v>
      </c>
    </row>
    <row r="48" spans="1:3" s="9" customFormat="1" ht="15">
      <c r="A48" s="26"/>
      <c r="B48" s="90">
        <f>SUM(B44:B47)</f>
        <v>193752</v>
      </c>
      <c r="C48" s="90">
        <f>SUM(C44:C47)</f>
        <v>111389</v>
      </c>
    </row>
    <row r="49" spans="1:3" s="9" customFormat="1" ht="8.25" customHeight="1">
      <c r="A49" s="26"/>
      <c r="B49" s="88"/>
      <c r="C49" s="88"/>
    </row>
    <row r="50" spans="1:3" s="9" customFormat="1" ht="15">
      <c r="A50" s="25" t="s">
        <v>71</v>
      </c>
      <c r="B50" s="88"/>
      <c r="C50" s="88"/>
    </row>
    <row r="51" spans="1:3" s="9" customFormat="1" ht="15">
      <c r="A51" s="26" t="s">
        <v>72</v>
      </c>
      <c r="B51" s="88">
        <f>'[2]BSgroup (Qtr)'!Q30</f>
        <v>26705</v>
      </c>
      <c r="C51" s="88">
        <v>9577</v>
      </c>
    </row>
    <row r="52" spans="1:3" s="9" customFormat="1" ht="15">
      <c r="A52" s="26" t="s">
        <v>89</v>
      </c>
      <c r="B52" s="88">
        <f>'[2]BSgroup (Qtr)'!Q31</f>
        <v>47522</v>
      </c>
      <c r="C52" s="88">
        <v>30068</v>
      </c>
    </row>
    <row r="53" spans="1:4" s="9" customFormat="1" ht="15">
      <c r="A53" s="26" t="s">
        <v>90</v>
      </c>
      <c r="B53" s="88">
        <f>'[2]BSgroup (Qtr)'!Q$35</f>
        <v>7559</v>
      </c>
      <c r="C53" s="88">
        <v>7344</v>
      </c>
      <c r="D53" s="157"/>
    </row>
    <row r="54" spans="1:4" s="9" customFormat="1" ht="15">
      <c r="A54" s="26" t="s">
        <v>91</v>
      </c>
      <c r="B54" s="88">
        <f>'[2]BSgroup (Qtr)'!$Q$36</f>
        <v>122472</v>
      </c>
      <c r="C54" s="88">
        <f>12544+45540+3000+7000</f>
        <v>68084</v>
      </c>
      <c r="D54" s="157"/>
    </row>
    <row r="55" spans="1:4" s="9" customFormat="1" ht="15">
      <c r="A55" s="26" t="s">
        <v>92</v>
      </c>
      <c r="B55" s="88">
        <f>'[2]BSgroup (Qtr)'!Q37</f>
        <v>15138</v>
      </c>
      <c r="C55" s="88">
        <f>1657+1646</f>
        <v>3303</v>
      </c>
      <c r="D55" s="157"/>
    </row>
    <row r="56" spans="1:4" s="9" customFormat="1" ht="15">
      <c r="A56" s="26" t="s">
        <v>73</v>
      </c>
      <c r="B56" s="88">
        <f>'[2]BSgroup (Qtr)'!$Q38</f>
        <v>3468</v>
      </c>
      <c r="C56" s="88">
        <v>2511</v>
      </c>
      <c r="D56" s="157"/>
    </row>
    <row r="57" spans="1:4" s="9" customFormat="1" ht="15">
      <c r="A57" s="26" t="s">
        <v>93</v>
      </c>
      <c r="B57" s="88">
        <f>'[2]BSgroup (Qtr)'!Q39</f>
        <v>1924</v>
      </c>
      <c r="C57" s="88">
        <v>620</v>
      </c>
      <c r="D57" s="157"/>
    </row>
    <row r="58" spans="1:4" s="9" customFormat="1" ht="15">
      <c r="A58" s="26"/>
      <c r="B58" s="90">
        <f>SUM(B51:B57)</f>
        <v>224788</v>
      </c>
      <c r="C58" s="90">
        <f>SUM(C51:C57)</f>
        <v>121507</v>
      </c>
      <c r="D58" s="157"/>
    </row>
    <row r="59" spans="1:4" s="9" customFormat="1" ht="7.5" customHeight="1">
      <c r="A59" s="26"/>
      <c r="B59" s="88"/>
      <c r="C59" s="88"/>
      <c r="D59" s="157"/>
    </row>
    <row r="60" spans="1:4" s="9" customFormat="1" ht="15">
      <c r="A60" s="25" t="s">
        <v>182</v>
      </c>
      <c r="B60" s="88">
        <f>+B48+B58</f>
        <v>418540</v>
      </c>
      <c r="C60" s="88">
        <f>+C48+C58</f>
        <v>232896</v>
      </c>
      <c r="D60" s="157"/>
    </row>
    <row r="61" spans="1:3" s="9" customFormat="1" ht="9" customHeight="1">
      <c r="A61" s="25"/>
      <c r="B61" s="88"/>
      <c r="C61" s="88"/>
    </row>
    <row r="62" spans="1:3" s="9" customFormat="1" ht="15">
      <c r="A62" s="63" t="s">
        <v>183</v>
      </c>
      <c r="B62" s="93">
        <f>+B60+B41</f>
        <v>608371</v>
      </c>
      <c r="C62" s="93">
        <f>+C60+C41</f>
        <v>404483</v>
      </c>
    </row>
    <row r="63" spans="1:3" s="9" customFormat="1" ht="15">
      <c r="A63" s="17"/>
      <c r="B63" s="94"/>
      <c r="C63" s="94"/>
    </row>
    <row r="64" spans="1:3" s="14" customFormat="1" ht="29.25" thickBot="1">
      <c r="A64" s="64" t="s">
        <v>207</v>
      </c>
      <c r="B64" s="95">
        <f>B39/B35/10*100</f>
        <v>19.654366995591015</v>
      </c>
      <c r="C64" s="95">
        <f>C39/C35/10*100</f>
        <v>17.29109804744909</v>
      </c>
    </row>
    <row r="65" spans="1:4" s="9" customFormat="1" ht="15">
      <c r="A65" s="83"/>
      <c r="B65" s="278">
        <f>B31-B62</f>
        <v>0</v>
      </c>
      <c r="C65" s="278">
        <f>C31-C62</f>
        <v>0</v>
      </c>
      <c r="D65" s="14"/>
    </row>
    <row r="66" spans="1:3" s="9" customFormat="1" ht="51" customHeight="1">
      <c r="A66" s="377" t="s">
        <v>238</v>
      </c>
      <c r="B66" s="377"/>
      <c r="C66" s="377"/>
    </row>
    <row r="67" s="157" customFormat="1" ht="15">
      <c r="C67" s="316"/>
    </row>
    <row r="68" s="157" customFormat="1" ht="15">
      <c r="C68" s="316"/>
    </row>
    <row r="69" s="157" customFormat="1" ht="15">
      <c r="C69" s="316"/>
    </row>
    <row r="70" s="157" customFormat="1" ht="15">
      <c r="C70" s="316"/>
    </row>
    <row r="71" s="157" customFormat="1" ht="15">
      <c r="C71" s="316"/>
    </row>
    <row r="72" s="157" customFormat="1" ht="15">
      <c r="C72" s="316"/>
    </row>
    <row r="73" s="157" customFormat="1" ht="15">
      <c r="C73" s="316"/>
    </row>
    <row r="74" s="157" customFormat="1" ht="15">
      <c r="C74" s="316"/>
    </row>
    <row r="75" s="157" customFormat="1" ht="15">
      <c r="C75" s="316"/>
    </row>
    <row r="76" s="157" customFormat="1" ht="15">
      <c r="C76" s="316"/>
    </row>
    <row r="77" s="157" customFormat="1" ht="15">
      <c r="C77" s="316"/>
    </row>
    <row r="78" s="157" customFormat="1" ht="15">
      <c r="C78" s="316"/>
    </row>
    <row r="79" s="157" customFormat="1" ht="15">
      <c r="C79" s="316"/>
    </row>
    <row r="80" s="157" customFormat="1" ht="15">
      <c r="C80" s="316"/>
    </row>
    <row r="81" s="157" customFormat="1" ht="15">
      <c r="C81" s="316"/>
    </row>
    <row r="82" s="157" customFormat="1" ht="15">
      <c r="C82" s="316"/>
    </row>
    <row r="83" s="157" customFormat="1" ht="15">
      <c r="C83" s="316"/>
    </row>
    <row r="84" s="157" customFormat="1" ht="15">
      <c r="C84" s="316"/>
    </row>
    <row r="85" s="157" customFormat="1" ht="15">
      <c r="C85" s="316"/>
    </row>
    <row r="86" s="157" customFormat="1" ht="15">
      <c r="C86" s="316"/>
    </row>
    <row r="87" s="9" customFormat="1" ht="15">
      <c r="C87" s="96"/>
    </row>
    <row r="88" s="9" customFormat="1" ht="15">
      <c r="C88" s="96"/>
    </row>
    <row r="89" s="9" customFormat="1" ht="15">
      <c r="C89" s="96"/>
    </row>
    <row r="90" s="9" customFormat="1" ht="15">
      <c r="C90" s="96"/>
    </row>
    <row r="91" s="9" customFormat="1" ht="15">
      <c r="C91" s="96"/>
    </row>
    <row r="92" s="9" customFormat="1" ht="15">
      <c r="C92" s="96"/>
    </row>
    <row r="93" s="9" customFormat="1" ht="15">
      <c r="C93" s="96"/>
    </row>
    <row r="94" s="9" customFormat="1" ht="15">
      <c r="C94" s="96"/>
    </row>
    <row r="95" s="9" customFormat="1" ht="15">
      <c r="C95" s="96"/>
    </row>
    <row r="96" s="9" customFormat="1" ht="15">
      <c r="C96" s="96"/>
    </row>
    <row r="97" s="9" customFormat="1" ht="15">
      <c r="C97" s="96"/>
    </row>
    <row r="98" s="9" customFormat="1" ht="15">
      <c r="C98" s="96"/>
    </row>
    <row r="99" s="9" customFormat="1" ht="15">
      <c r="C99" s="96"/>
    </row>
    <row r="100" s="9" customFormat="1" ht="15">
      <c r="C100" s="96"/>
    </row>
    <row r="101" s="9" customFormat="1" ht="15">
      <c r="C101" s="96"/>
    </row>
    <row r="102" s="9" customFormat="1" ht="15">
      <c r="C102" s="96"/>
    </row>
    <row r="103" s="9" customFormat="1" ht="15">
      <c r="C103" s="96"/>
    </row>
    <row r="104" s="9" customFormat="1" ht="15">
      <c r="C104" s="96"/>
    </row>
    <row r="105" s="9" customFormat="1" ht="15">
      <c r="C105" s="96"/>
    </row>
    <row r="106" s="9" customFormat="1" ht="15">
      <c r="C106" s="96"/>
    </row>
    <row r="107" s="9" customFormat="1" ht="15">
      <c r="C107" s="96"/>
    </row>
    <row r="108" s="9" customFormat="1" ht="15">
      <c r="C108" s="96"/>
    </row>
    <row r="109" s="9" customFormat="1" ht="15">
      <c r="C109" s="96"/>
    </row>
    <row r="110" s="9" customFormat="1" ht="15">
      <c r="C110" s="96"/>
    </row>
    <row r="111" s="9" customFormat="1" ht="15">
      <c r="C111" s="96"/>
    </row>
    <row r="112" s="9" customFormat="1" ht="15">
      <c r="C112" s="96"/>
    </row>
    <row r="113" s="9" customFormat="1" ht="15">
      <c r="C113" s="96"/>
    </row>
    <row r="114" s="9" customFormat="1" ht="15">
      <c r="C114" s="96"/>
    </row>
    <row r="115" s="9" customFormat="1" ht="15">
      <c r="C115" s="96"/>
    </row>
    <row r="116" s="9" customFormat="1" ht="15">
      <c r="C116" s="96"/>
    </row>
    <row r="117" s="9" customFormat="1" ht="15">
      <c r="C117" s="96"/>
    </row>
    <row r="118" s="9" customFormat="1" ht="15">
      <c r="C118" s="96"/>
    </row>
    <row r="119" s="9" customFormat="1" ht="15">
      <c r="C119" s="96"/>
    </row>
    <row r="120" s="9" customFormat="1" ht="15">
      <c r="C120" s="96"/>
    </row>
    <row r="121" s="9" customFormat="1" ht="15">
      <c r="C121" s="96"/>
    </row>
    <row r="122" s="9" customFormat="1" ht="15">
      <c r="C122" s="96"/>
    </row>
    <row r="123" s="9" customFormat="1" ht="15">
      <c r="C123" s="96"/>
    </row>
    <row r="124" s="9" customFormat="1" ht="15">
      <c r="C124" s="96"/>
    </row>
    <row r="125" s="9" customFormat="1" ht="15">
      <c r="C125" s="96"/>
    </row>
    <row r="126" s="9" customFormat="1" ht="15">
      <c r="C126" s="96"/>
    </row>
    <row r="127" s="9" customFormat="1" ht="15">
      <c r="C127" s="96"/>
    </row>
    <row r="128" s="9" customFormat="1" ht="15">
      <c r="C128" s="96"/>
    </row>
    <row r="129" s="9" customFormat="1" ht="15">
      <c r="C129" s="96"/>
    </row>
    <row r="130" s="9" customFormat="1" ht="15">
      <c r="C130" s="96"/>
    </row>
    <row r="131" s="9" customFormat="1" ht="15">
      <c r="C131" s="96"/>
    </row>
    <row r="132" s="9" customFormat="1" ht="15">
      <c r="C132" s="96"/>
    </row>
    <row r="133" s="9" customFormat="1" ht="15">
      <c r="C133" s="96"/>
    </row>
    <row r="134" s="9" customFormat="1" ht="15">
      <c r="C134" s="96"/>
    </row>
    <row r="135" s="9" customFormat="1" ht="15">
      <c r="C135" s="96"/>
    </row>
    <row r="136" s="9" customFormat="1" ht="15">
      <c r="C136" s="96"/>
    </row>
    <row r="137" s="9" customFormat="1" ht="15">
      <c r="C137" s="96"/>
    </row>
    <row r="138" s="9" customFormat="1" ht="15">
      <c r="C138" s="96"/>
    </row>
    <row r="139" s="9" customFormat="1" ht="15">
      <c r="C139" s="96"/>
    </row>
    <row r="140" s="9" customFormat="1" ht="15">
      <c r="C140" s="96"/>
    </row>
    <row r="141" s="9" customFormat="1" ht="15">
      <c r="C141" s="96"/>
    </row>
    <row r="142" s="9" customFormat="1" ht="15">
      <c r="C142" s="96"/>
    </row>
    <row r="143" s="9" customFormat="1" ht="15">
      <c r="C143" s="96"/>
    </row>
    <row r="144" s="9" customFormat="1" ht="15">
      <c r="C144" s="96"/>
    </row>
    <row r="145" s="9" customFormat="1" ht="15">
      <c r="C145" s="96"/>
    </row>
    <row r="146" s="9" customFormat="1" ht="15">
      <c r="C146" s="96"/>
    </row>
    <row r="147" s="9" customFormat="1" ht="15">
      <c r="C147" s="96"/>
    </row>
    <row r="148" s="9" customFormat="1" ht="15">
      <c r="C148" s="96"/>
    </row>
    <row r="149" s="9" customFormat="1" ht="15">
      <c r="C149" s="96"/>
    </row>
    <row r="150" s="9" customFormat="1" ht="15">
      <c r="C150" s="96"/>
    </row>
    <row r="151" s="9" customFormat="1" ht="15">
      <c r="C151" s="96"/>
    </row>
    <row r="152" s="9" customFormat="1" ht="15">
      <c r="C152" s="96"/>
    </row>
    <row r="153" s="9" customFormat="1" ht="15">
      <c r="C153" s="96"/>
    </row>
    <row r="154" s="9" customFormat="1" ht="15">
      <c r="C154" s="96"/>
    </row>
    <row r="155" s="9" customFormat="1" ht="15">
      <c r="C155" s="96"/>
    </row>
    <row r="156" s="9" customFormat="1" ht="15">
      <c r="C156" s="96"/>
    </row>
    <row r="157" s="9" customFormat="1" ht="15">
      <c r="C157" s="96"/>
    </row>
    <row r="158" s="9" customFormat="1" ht="15">
      <c r="C158" s="96"/>
    </row>
    <row r="159" s="9" customFormat="1" ht="15">
      <c r="C159" s="96"/>
    </row>
    <row r="160" s="9" customFormat="1" ht="15">
      <c r="C160" s="96"/>
    </row>
    <row r="161" s="9" customFormat="1" ht="15">
      <c r="C161" s="96"/>
    </row>
    <row r="162" s="9" customFormat="1" ht="15">
      <c r="C162" s="96"/>
    </row>
    <row r="163" s="9" customFormat="1" ht="15">
      <c r="C163" s="96"/>
    </row>
    <row r="164" s="9" customFormat="1" ht="15">
      <c r="C164" s="96"/>
    </row>
    <row r="165" s="9" customFormat="1" ht="15">
      <c r="C165" s="96"/>
    </row>
    <row r="166" s="9" customFormat="1" ht="15">
      <c r="C166" s="96"/>
    </row>
    <row r="167" s="9" customFormat="1" ht="15">
      <c r="C167" s="96"/>
    </row>
    <row r="168" s="9" customFormat="1" ht="15">
      <c r="C168" s="96"/>
    </row>
    <row r="169" s="9" customFormat="1" ht="15">
      <c r="C169" s="96"/>
    </row>
    <row r="170" s="9" customFormat="1" ht="15">
      <c r="C170" s="96"/>
    </row>
    <row r="171" s="9" customFormat="1" ht="15">
      <c r="C171" s="96"/>
    </row>
    <row r="172" s="9" customFormat="1" ht="15">
      <c r="C172" s="96"/>
    </row>
    <row r="173" s="9" customFormat="1" ht="15">
      <c r="C173" s="96"/>
    </row>
    <row r="174" s="9" customFormat="1" ht="15">
      <c r="C174" s="96"/>
    </row>
    <row r="175" s="9" customFormat="1" ht="15">
      <c r="C175" s="96"/>
    </row>
    <row r="176" s="9" customFormat="1" ht="15">
      <c r="C176" s="96"/>
    </row>
    <row r="177" s="9" customFormat="1" ht="15">
      <c r="C177" s="96"/>
    </row>
    <row r="178" s="9" customFormat="1" ht="15">
      <c r="C178" s="96"/>
    </row>
    <row r="179" s="9" customFormat="1" ht="15">
      <c r="C179" s="96"/>
    </row>
    <row r="180" s="9" customFormat="1" ht="15">
      <c r="C180" s="96"/>
    </row>
    <row r="181" s="9" customFormat="1" ht="15">
      <c r="C181" s="96"/>
    </row>
    <row r="182" s="9" customFormat="1" ht="15">
      <c r="C182" s="96"/>
    </row>
    <row r="183" s="9" customFormat="1" ht="15">
      <c r="C183" s="96"/>
    </row>
    <row r="184" s="9" customFormat="1" ht="15">
      <c r="C184" s="96"/>
    </row>
    <row r="185" s="9" customFormat="1" ht="15">
      <c r="C185" s="96"/>
    </row>
    <row r="186" s="9" customFormat="1" ht="15">
      <c r="C186" s="96"/>
    </row>
    <row r="187" s="9" customFormat="1" ht="15">
      <c r="C187" s="96"/>
    </row>
    <row r="188" s="9" customFormat="1" ht="15">
      <c r="C188" s="96"/>
    </row>
    <row r="189" s="9" customFormat="1" ht="15">
      <c r="C189" s="96"/>
    </row>
    <row r="190" s="9" customFormat="1" ht="15">
      <c r="C190" s="96"/>
    </row>
    <row r="191" s="9" customFormat="1" ht="15">
      <c r="C191" s="96"/>
    </row>
    <row r="192" s="9" customFormat="1" ht="15">
      <c r="C192" s="96"/>
    </row>
    <row r="193" s="9" customFormat="1" ht="15">
      <c r="C193" s="96"/>
    </row>
    <row r="194" s="9" customFormat="1" ht="15">
      <c r="C194" s="96"/>
    </row>
    <row r="195" s="9" customFormat="1" ht="15">
      <c r="C195" s="96"/>
    </row>
    <row r="196" s="9" customFormat="1" ht="15">
      <c r="C196" s="96"/>
    </row>
    <row r="197" s="9" customFormat="1" ht="15">
      <c r="C197" s="96"/>
    </row>
    <row r="198" s="9" customFormat="1" ht="15">
      <c r="C198" s="96"/>
    </row>
    <row r="199" s="9" customFormat="1" ht="15">
      <c r="C199" s="96"/>
    </row>
    <row r="200" s="9" customFormat="1" ht="15">
      <c r="C200" s="96"/>
    </row>
    <row r="201" s="9" customFormat="1" ht="15">
      <c r="C201" s="96"/>
    </row>
    <row r="202" s="9" customFormat="1" ht="15">
      <c r="C202" s="96"/>
    </row>
    <row r="203" s="9" customFormat="1" ht="15">
      <c r="C203" s="96"/>
    </row>
    <row r="204" s="9" customFormat="1" ht="15">
      <c r="C204" s="96"/>
    </row>
    <row r="205" s="9" customFormat="1" ht="15">
      <c r="C205" s="96"/>
    </row>
    <row r="206" s="9" customFormat="1" ht="15">
      <c r="C206" s="96"/>
    </row>
    <row r="207" s="9" customFormat="1" ht="15">
      <c r="C207" s="96"/>
    </row>
    <row r="208" s="9" customFormat="1" ht="15">
      <c r="C208" s="96"/>
    </row>
    <row r="209" s="9" customFormat="1" ht="15">
      <c r="C209" s="96"/>
    </row>
    <row r="210" s="9" customFormat="1" ht="15">
      <c r="C210" s="96"/>
    </row>
    <row r="211" s="9" customFormat="1" ht="15">
      <c r="C211" s="96"/>
    </row>
    <row r="212" s="9" customFormat="1" ht="15">
      <c r="C212" s="96"/>
    </row>
    <row r="213" s="9" customFormat="1" ht="15">
      <c r="C213" s="96"/>
    </row>
    <row r="214" s="9" customFormat="1" ht="15">
      <c r="C214" s="96"/>
    </row>
    <row r="215" s="9" customFormat="1" ht="15">
      <c r="C215" s="96"/>
    </row>
    <row r="216" s="9" customFormat="1" ht="15">
      <c r="C216" s="96"/>
    </row>
    <row r="217" s="9" customFormat="1" ht="15">
      <c r="C217" s="96"/>
    </row>
    <row r="218" s="9" customFormat="1" ht="15">
      <c r="C218" s="96"/>
    </row>
    <row r="219" s="9" customFormat="1" ht="15">
      <c r="C219" s="96"/>
    </row>
    <row r="220" s="9" customFormat="1" ht="15">
      <c r="C220" s="96"/>
    </row>
    <row r="221" s="9" customFormat="1" ht="15">
      <c r="C221" s="96"/>
    </row>
    <row r="222" s="9" customFormat="1" ht="15">
      <c r="C222" s="96"/>
    </row>
    <row r="223" s="9" customFormat="1" ht="15">
      <c r="C223" s="96"/>
    </row>
    <row r="224" s="9" customFormat="1" ht="15">
      <c r="C224" s="96"/>
    </row>
    <row r="225" s="9" customFormat="1" ht="15">
      <c r="C225" s="96"/>
    </row>
    <row r="226" s="9" customFormat="1" ht="15">
      <c r="C226" s="96"/>
    </row>
    <row r="227" s="9" customFormat="1" ht="15">
      <c r="C227" s="96"/>
    </row>
    <row r="228" s="9" customFormat="1" ht="15">
      <c r="C228" s="96"/>
    </row>
    <row r="229" s="9" customFormat="1" ht="15">
      <c r="C229" s="96"/>
    </row>
    <row r="230" s="9" customFormat="1" ht="15">
      <c r="C230" s="96"/>
    </row>
    <row r="231" s="9" customFormat="1" ht="15">
      <c r="C231" s="96"/>
    </row>
    <row r="232" s="9" customFormat="1" ht="15">
      <c r="C232" s="96"/>
    </row>
    <row r="233" s="9" customFormat="1" ht="15">
      <c r="C233" s="96"/>
    </row>
    <row r="234" s="9" customFormat="1" ht="15">
      <c r="C234" s="96"/>
    </row>
    <row r="235" s="9" customFormat="1" ht="15">
      <c r="C235" s="96"/>
    </row>
    <row r="236" s="9" customFormat="1" ht="15">
      <c r="C236" s="96"/>
    </row>
    <row r="237" s="9" customFormat="1" ht="15">
      <c r="C237" s="96"/>
    </row>
    <row r="238" s="9" customFormat="1" ht="15">
      <c r="C238" s="96"/>
    </row>
    <row r="239" s="9" customFormat="1" ht="15">
      <c r="C239" s="96"/>
    </row>
    <row r="240" s="9" customFormat="1" ht="15">
      <c r="C240" s="96"/>
    </row>
    <row r="241" s="9" customFormat="1" ht="15">
      <c r="C241" s="96"/>
    </row>
    <row r="242" s="9" customFormat="1" ht="15">
      <c r="C242" s="96"/>
    </row>
    <row r="243" s="9" customFormat="1" ht="15">
      <c r="C243" s="96"/>
    </row>
    <row r="244" s="9" customFormat="1" ht="15">
      <c r="C244" s="96"/>
    </row>
    <row r="245" s="9" customFormat="1" ht="15">
      <c r="C245" s="96"/>
    </row>
    <row r="246" s="9" customFormat="1" ht="15">
      <c r="C246" s="96"/>
    </row>
    <row r="247" s="9" customFormat="1" ht="15">
      <c r="C247" s="96"/>
    </row>
  </sheetData>
  <sheetProtection password="8336" sheet="1" objects="1" scenarios="1" selectLockedCells="1" selectUnlockedCells="1"/>
  <mergeCells count="7">
    <mergeCell ref="A66:C66"/>
    <mergeCell ref="A9:A14"/>
    <mergeCell ref="A1:C4"/>
    <mergeCell ref="A8:C8"/>
    <mergeCell ref="A6:C6"/>
    <mergeCell ref="A7:C7"/>
    <mergeCell ref="A5:C5"/>
  </mergeCells>
  <printOptions horizontalCentered="1"/>
  <pageMargins left="0.6" right="0.25" top="0.5" bottom="0.5" header="0.25" footer="0.25"/>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38"/>
  <sheetViews>
    <sheetView zoomScalePageLayoutView="0" workbookViewId="0" topLeftCell="A1">
      <selection activeCell="A30" sqref="A30"/>
    </sheetView>
  </sheetViews>
  <sheetFormatPr defaultColWidth="9.140625" defaultRowHeight="12.75"/>
  <cols>
    <col min="1" max="1" width="44.140625" style="1" customWidth="1"/>
    <col min="2" max="4" width="13.7109375" style="2" customWidth="1"/>
    <col min="5" max="5" width="13.7109375" style="101" customWidth="1"/>
    <col min="6" max="6" width="8.7109375" style="1" bestFit="1" customWidth="1"/>
    <col min="7" max="8" width="9.140625" style="317" customWidth="1"/>
    <col min="9" max="16384" width="9.140625" style="1" customWidth="1"/>
  </cols>
  <sheetData>
    <row r="1" spans="1:5" ht="15.75">
      <c r="A1" s="380"/>
      <c r="B1" s="380"/>
      <c r="C1" s="380"/>
      <c r="D1" s="380"/>
      <c r="E1" s="380"/>
    </row>
    <row r="2" spans="1:5" ht="15.75">
      <c r="A2" s="380"/>
      <c r="B2" s="380"/>
      <c r="C2" s="380"/>
      <c r="D2" s="380"/>
      <c r="E2" s="380"/>
    </row>
    <row r="3" spans="1:5" ht="15.75">
      <c r="A3" s="380"/>
      <c r="B3" s="380"/>
      <c r="C3" s="380"/>
      <c r="D3" s="380"/>
      <c r="E3" s="380"/>
    </row>
    <row r="4" spans="1:5" ht="15.75">
      <c r="A4" s="380"/>
      <c r="B4" s="380"/>
      <c r="C4" s="380"/>
      <c r="D4" s="380"/>
      <c r="E4" s="380"/>
    </row>
    <row r="5" spans="1:8" s="7" customFormat="1" ht="20.25">
      <c r="A5" s="382" t="s">
        <v>149</v>
      </c>
      <c r="B5" s="382"/>
      <c r="C5" s="382"/>
      <c r="D5" s="382"/>
      <c r="E5" s="382"/>
      <c r="G5" s="318"/>
      <c r="H5" s="318"/>
    </row>
    <row r="6" spans="1:8" s="7" customFormat="1" ht="16.5" customHeight="1">
      <c r="A6" s="381" t="s">
        <v>125</v>
      </c>
      <c r="B6" s="381"/>
      <c r="C6" s="381"/>
      <c r="D6" s="381"/>
      <c r="E6" s="381"/>
      <c r="G6" s="318"/>
      <c r="H6" s="318"/>
    </row>
    <row r="7" spans="1:8" s="7" customFormat="1" ht="16.5" customHeight="1">
      <c r="A7" s="382" t="str">
        <f>'BS'!$A$7</f>
        <v>for the third financial quarter ended 31 March 2008 (Unaudited)</v>
      </c>
      <c r="B7" s="382"/>
      <c r="C7" s="382"/>
      <c r="D7" s="382"/>
      <c r="E7" s="382"/>
      <c r="G7" s="318"/>
      <c r="H7" s="318"/>
    </row>
    <row r="8" spans="1:6" ht="16.5" thickBot="1">
      <c r="A8" s="380"/>
      <c r="B8" s="380"/>
      <c r="C8" s="380"/>
      <c r="D8" s="380"/>
      <c r="E8" s="380"/>
      <c r="F8" s="314"/>
    </row>
    <row r="9" spans="1:8" s="14" customFormat="1" ht="15" customHeight="1">
      <c r="A9" s="385"/>
      <c r="B9" s="383" t="s">
        <v>126</v>
      </c>
      <c r="C9" s="384"/>
      <c r="D9" s="383" t="s">
        <v>127</v>
      </c>
      <c r="E9" s="384"/>
      <c r="F9" s="315"/>
      <c r="G9" s="319"/>
      <c r="H9" s="319"/>
    </row>
    <row r="10" spans="1:8" s="14" customFormat="1" ht="18" customHeight="1">
      <c r="A10" s="386"/>
      <c r="B10" s="390" t="s">
        <v>279</v>
      </c>
      <c r="C10" s="391"/>
      <c r="D10" s="390" t="s">
        <v>268</v>
      </c>
      <c r="E10" s="391"/>
      <c r="F10" s="315"/>
      <c r="G10" s="319"/>
      <c r="H10" s="319"/>
    </row>
    <row r="11" spans="1:8" s="14" customFormat="1" ht="19.5" customHeight="1" thickBot="1">
      <c r="A11" s="386"/>
      <c r="B11" s="392" t="s">
        <v>265</v>
      </c>
      <c r="C11" s="393"/>
      <c r="D11" s="392" t="str">
        <f>+B11</f>
        <v>31 March</v>
      </c>
      <c r="E11" s="393"/>
      <c r="F11" s="315"/>
      <c r="G11" s="319"/>
      <c r="H11" s="319"/>
    </row>
    <row r="12" spans="1:8" s="14" customFormat="1" ht="14.25">
      <c r="A12" s="386"/>
      <c r="B12" s="76">
        <v>2008</v>
      </c>
      <c r="C12" s="77">
        <f>B12-1</f>
        <v>2007</v>
      </c>
      <c r="D12" s="76">
        <f>+B12</f>
        <v>2008</v>
      </c>
      <c r="E12" s="77">
        <f>+C12</f>
        <v>2007</v>
      </c>
      <c r="F12" s="315"/>
      <c r="G12" s="319"/>
      <c r="H12" s="319"/>
    </row>
    <row r="13" spans="1:8" s="14" customFormat="1" ht="15" thickBot="1">
      <c r="A13" s="387"/>
      <c r="B13" s="78" t="s">
        <v>133</v>
      </c>
      <c r="C13" s="82" t="s">
        <v>133</v>
      </c>
      <c r="D13" s="78" t="s">
        <v>133</v>
      </c>
      <c r="E13" s="82" t="s">
        <v>133</v>
      </c>
      <c r="F13" s="315"/>
      <c r="H13" s="319"/>
    </row>
    <row r="14" spans="1:8" s="14" customFormat="1" ht="21.75" customHeight="1">
      <c r="A14" s="25" t="s">
        <v>80</v>
      </c>
      <c r="B14" s="37">
        <f>'[2]qtr PLgroup'!$Q$8</f>
        <v>52991</v>
      </c>
      <c r="C14" s="33">
        <v>40245</v>
      </c>
      <c r="D14" s="38">
        <f>'[2]PLgroup'!$Q$8</f>
        <v>149791</v>
      </c>
      <c r="E14" s="33">
        <v>127911</v>
      </c>
      <c r="F14" s="315"/>
      <c r="H14" s="319"/>
    </row>
    <row r="15" spans="1:9" s="9" customFormat="1" ht="21.75" customHeight="1">
      <c r="A15" s="26" t="s">
        <v>81</v>
      </c>
      <c r="B15" s="27">
        <f>'[2]qtr PLgroup'!$Q$10</f>
        <v>5616</v>
      </c>
      <c r="C15" s="56">
        <v>-212</v>
      </c>
      <c r="D15" s="27">
        <f>+'[2]PLgroup'!$Q$10</f>
        <v>11028</v>
      </c>
      <c r="E15" s="56">
        <v>-129</v>
      </c>
      <c r="F15" s="315"/>
      <c r="G15" s="14"/>
      <c r="H15" s="319"/>
      <c r="I15" s="14"/>
    </row>
    <row r="16" spans="1:9" s="9" customFormat="1" ht="21.75" customHeight="1">
      <c r="A16" s="26" t="s">
        <v>114</v>
      </c>
      <c r="B16" s="27">
        <f>B20-B14-B15-B17-B19</f>
        <v>-49290</v>
      </c>
      <c r="C16" s="56">
        <v>-29758</v>
      </c>
      <c r="D16" s="27">
        <f>D20-D14-D15-D17-D19</f>
        <v>-129747</v>
      </c>
      <c r="E16" s="56">
        <v>-94515</v>
      </c>
      <c r="F16" s="315"/>
      <c r="G16" s="14"/>
      <c r="H16" s="319"/>
      <c r="I16" s="14"/>
    </row>
    <row r="17" spans="1:8" s="14" customFormat="1" ht="21.75" customHeight="1">
      <c r="A17" s="26" t="s">
        <v>116</v>
      </c>
      <c r="B17" s="27">
        <f>+'[2]qtr PLgroup'!$Q$23+'[2]qtr PLgroup'!$Q$25+'[2]qtr PLgroup'!$Q$27</f>
        <v>-3205</v>
      </c>
      <c r="C17" s="56">
        <v>-2641</v>
      </c>
      <c r="D17" s="27">
        <f>+'[2]PLgroup'!$Q$23+'[2]PLgroup'!$Q$25+'[2]PLgroup'!$Q$27</f>
        <v>-9444</v>
      </c>
      <c r="E17" s="56">
        <v>-7495</v>
      </c>
      <c r="F17" s="315"/>
      <c r="H17" s="319"/>
    </row>
    <row r="18" spans="1:8" s="14" customFormat="1" ht="14.25" customHeight="1">
      <c r="A18" s="26"/>
      <c r="B18" s="27"/>
      <c r="C18" s="56"/>
      <c r="D18" s="27"/>
      <c r="E18" s="56"/>
      <c r="F18" s="315"/>
      <c r="H18" s="319"/>
    </row>
    <row r="19" spans="1:9" s="9" customFormat="1" ht="15.75" customHeight="1">
      <c r="A19" s="79" t="s">
        <v>115</v>
      </c>
      <c r="B19" s="80">
        <f>+'[2]qtr PLgroup'!$Q$51</f>
        <v>-1640</v>
      </c>
      <c r="C19" s="81">
        <v>-807</v>
      </c>
      <c r="D19" s="80">
        <f>+'[2]PLgroup'!$Q$51</f>
        <v>-4664</v>
      </c>
      <c r="E19" s="81">
        <v>-2276</v>
      </c>
      <c r="F19" s="315"/>
      <c r="G19" s="14"/>
      <c r="H19" s="319"/>
      <c r="I19" s="14"/>
    </row>
    <row r="20" spans="1:8" s="14" customFormat="1" ht="23.25" customHeight="1">
      <c r="A20" s="25" t="s">
        <v>95</v>
      </c>
      <c r="B20" s="99">
        <f>+'[2]qtr PLgroup'!$Q$54</f>
        <v>4472</v>
      </c>
      <c r="C20" s="33">
        <f>SUM(C14:C19)</f>
        <v>6827</v>
      </c>
      <c r="D20" s="99">
        <f>ROUND(+'[2]PLgroup'!$Q$54,0)</f>
        <v>16964</v>
      </c>
      <c r="E20" s="33">
        <f>SUM(E14:E19)</f>
        <v>23496</v>
      </c>
      <c r="F20" s="315"/>
      <c r="H20" s="319"/>
    </row>
    <row r="21" spans="1:9" s="9" customFormat="1" ht="24" customHeight="1">
      <c r="A21" s="26" t="s">
        <v>74</v>
      </c>
      <c r="B21" s="28">
        <f>+'[2]qtr PLgroup'!$Q$56</f>
        <v>-1285</v>
      </c>
      <c r="C21" s="54">
        <v>-1499</v>
      </c>
      <c r="D21" s="28">
        <f>+'[2]PLgroup'!$Q$56</f>
        <v>-3777</v>
      </c>
      <c r="E21" s="54">
        <v>-4264</v>
      </c>
      <c r="F21" s="315"/>
      <c r="G21" s="14"/>
      <c r="H21" s="319"/>
      <c r="I21" s="14"/>
    </row>
    <row r="22" spans="1:8" s="14" customFormat="1" ht="24" customHeight="1" thickBot="1">
      <c r="A22" s="25" t="s">
        <v>83</v>
      </c>
      <c r="B22" s="30">
        <f>B20+B21</f>
        <v>3187</v>
      </c>
      <c r="C22" s="68">
        <f>C20+C21</f>
        <v>5328</v>
      </c>
      <c r="D22" s="30">
        <f>D20+D21</f>
        <v>13187</v>
      </c>
      <c r="E22" s="68">
        <f>E20+E21</f>
        <v>19232</v>
      </c>
      <c r="F22" s="315"/>
      <c r="H22" s="319"/>
    </row>
    <row r="23" spans="1:8" s="14" customFormat="1" ht="24" customHeight="1" thickTop="1">
      <c r="A23" s="25"/>
      <c r="B23" s="139"/>
      <c r="C23" s="37"/>
      <c r="D23" s="36"/>
      <c r="E23" s="37"/>
      <c r="F23" s="315"/>
      <c r="H23" s="319"/>
    </row>
    <row r="24" spans="1:8" s="14" customFormat="1" ht="20.25" customHeight="1">
      <c r="A24" s="25" t="s">
        <v>184</v>
      </c>
      <c r="B24" s="37"/>
      <c r="C24" s="33"/>
      <c r="D24" s="36"/>
      <c r="E24" s="98"/>
      <c r="F24" s="315"/>
      <c r="G24" s="319"/>
      <c r="H24" s="319"/>
    </row>
    <row r="25" spans="1:8" s="14" customFormat="1" ht="20.25" customHeight="1">
      <c r="A25" s="26" t="s">
        <v>208</v>
      </c>
      <c r="B25" s="27">
        <f>+'[2]qtr PLgroup'!$Q$62</f>
        <v>2493</v>
      </c>
      <c r="C25" s="56">
        <v>3969</v>
      </c>
      <c r="D25" s="27">
        <f>+'[2]PLgroup'!$Q$62</f>
        <v>10929.805</v>
      </c>
      <c r="E25" s="56">
        <v>13987</v>
      </c>
      <c r="F25" s="315"/>
      <c r="G25" s="319"/>
      <c r="H25" s="319"/>
    </row>
    <row r="26" spans="1:8" s="9" customFormat="1" ht="22.5" customHeight="1">
      <c r="A26" s="26" t="s">
        <v>117</v>
      </c>
      <c r="B26" s="28">
        <f>-'[2]qtr PLgroup'!$Q$60</f>
        <v>694</v>
      </c>
      <c r="C26" s="56">
        <v>1359</v>
      </c>
      <c r="D26" s="27">
        <f>-'[2]PLgroup'!$Q$60</f>
        <v>2257</v>
      </c>
      <c r="E26" s="56">
        <v>5245</v>
      </c>
      <c r="F26" s="96"/>
      <c r="G26" s="320"/>
      <c r="H26" s="320"/>
    </row>
    <row r="27" spans="1:8" s="14" customFormat="1" ht="21.75" customHeight="1" thickBot="1">
      <c r="A27" s="25" t="s">
        <v>83</v>
      </c>
      <c r="B27" s="30">
        <f>SUM(B25:B26)</f>
        <v>3187</v>
      </c>
      <c r="C27" s="30">
        <f>SUM(C25:C26)</f>
        <v>5328</v>
      </c>
      <c r="D27" s="30">
        <f>SUM(D25:D26)</f>
        <v>13186.805</v>
      </c>
      <c r="E27" s="30">
        <f>SUM(E25:E26)</f>
        <v>19232</v>
      </c>
      <c r="F27" s="315"/>
      <c r="G27" s="319"/>
      <c r="H27" s="319"/>
    </row>
    <row r="28" spans="1:8" s="9" customFormat="1" ht="15.75" thickTop="1">
      <c r="A28" s="26"/>
      <c r="B28" s="344">
        <f>B22-B27</f>
        <v>0</v>
      </c>
      <c r="C28" s="344">
        <f>C22-C27</f>
        <v>0</v>
      </c>
      <c r="D28" s="344">
        <f>D22-D27</f>
        <v>0.19499999999970896</v>
      </c>
      <c r="E28" s="344">
        <f>E22-E27</f>
        <v>0</v>
      </c>
      <c r="F28" s="96"/>
      <c r="G28" s="320"/>
      <c r="H28" s="320"/>
    </row>
    <row r="29" spans="1:8" s="14" customFormat="1" ht="29.25" customHeight="1">
      <c r="A29" s="41" t="s">
        <v>209</v>
      </c>
      <c r="B29" s="37"/>
      <c r="C29" s="33"/>
      <c r="D29" s="37"/>
      <c r="E29" s="98"/>
      <c r="F29" s="315"/>
      <c r="G29" s="319"/>
      <c r="H29" s="319"/>
    </row>
    <row r="30" spans="1:8" s="10" customFormat="1" ht="15">
      <c r="A30" s="350" t="s">
        <v>196</v>
      </c>
      <c r="B30" s="351">
        <f>+Notes!C283</f>
        <v>0.3271310098677304</v>
      </c>
      <c r="C30" s="352">
        <f>+Notes!D283</f>
        <v>0.5208114633634264</v>
      </c>
      <c r="D30" s="353">
        <f>+Notes!E283</f>
        <v>1.4342070386311148</v>
      </c>
      <c r="E30" s="354">
        <f>+Notes!F283</f>
        <v>1.8353716145286585</v>
      </c>
      <c r="F30" s="355"/>
      <c r="G30" s="356"/>
      <c r="H30" s="356"/>
    </row>
    <row r="31" spans="1:8" s="9" customFormat="1" ht="15.75" thickBot="1">
      <c r="A31" s="42" t="s">
        <v>332</v>
      </c>
      <c r="B31" s="140">
        <f>+Notes!C284</f>
        <v>0.21808733991182028</v>
      </c>
      <c r="C31" s="69">
        <f>+Notes!D284</f>
        <v>0.3472076422422843</v>
      </c>
      <c r="D31" s="39">
        <f>+Notes!E284</f>
        <v>0.9561380257540766</v>
      </c>
      <c r="E31" s="43">
        <f>+Notes!F284</f>
        <v>1.2235810763524388</v>
      </c>
      <c r="F31" s="96"/>
      <c r="G31" s="320"/>
      <c r="H31" s="320"/>
    </row>
    <row r="32" spans="1:8" s="9" customFormat="1" ht="15">
      <c r="A32" s="389"/>
      <c r="B32" s="389"/>
      <c r="C32" s="389"/>
      <c r="D32" s="389"/>
      <c r="E32" s="389"/>
      <c r="F32" s="96"/>
      <c r="G32" s="320"/>
      <c r="H32" s="320"/>
    </row>
    <row r="33" spans="1:8" s="9" customFormat="1" ht="46.5" customHeight="1">
      <c r="A33" s="377" t="s">
        <v>242</v>
      </c>
      <c r="B33" s="377"/>
      <c r="C33" s="377"/>
      <c r="D33" s="388"/>
      <c r="E33" s="388"/>
      <c r="F33" s="96"/>
      <c r="G33" s="320"/>
      <c r="H33" s="320"/>
    </row>
    <row r="34" spans="5:8" s="157" customFormat="1" ht="15">
      <c r="E34" s="160"/>
      <c r="F34" s="316"/>
      <c r="G34" s="321"/>
      <c r="H34" s="321"/>
    </row>
    <row r="35" spans="1:8" s="157" customFormat="1" ht="15">
      <c r="A35" s="152"/>
      <c r="B35" s="152"/>
      <c r="C35" s="152"/>
      <c r="D35" s="313"/>
      <c r="E35" s="313"/>
      <c r="F35" s="316"/>
      <c r="G35" s="321"/>
      <c r="H35" s="321"/>
    </row>
    <row r="36" spans="1:8" s="157" customFormat="1" ht="15">
      <c r="A36" s="313"/>
      <c r="B36" s="313"/>
      <c r="C36" s="313"/>
      <c r="D36" s="313"/>
      <c r="E36" s="313"/>
      <c r="F36" s="316"/>
      <c r="G36" s="321"/>
      <c r="H36" s="321"/>
    </row>
    <row r="37" spans="5:8" s="157" customFormat="1" ht="15">
      <c r="E37" s="160"/>
      <c r="F37" s="316"/>
      <c r="G37" s="321"/>
      <c r="H37" s="321"/>
    </row>
    <row r="38" spans="5:8" s="157" customFormat="1" ht="15">
      <c r="E38" s="160"/>
      <c r="F38" s="316"/>
      <c r="G38" s="321"/>
      <c r="H38" s="321"/>
    </row>
    <row r="39" spans="5:8" s="9" customFormat="1" ht="15">
      <c r="E39" s="97"/>
      <c r="F39" s="96"/>
      <c r="G39" s="320"/>
      <c r="H39" s="320"/>
    </row>
    <row r="40" spans="5:8" s="9" customFormat="1" ht="15">
      <c r="E40" s="97"/>
      <c r="F40" s="96"/>
      <c r="G40" s="320"/>
      <c r="H40" s="320"/>
    </row>
    <row r="41" spans="5:8" s="9" customFormat="1" ht="15">
      <c r="E41" s="97"/>
      <c r="F41" s="96"/>
      <c r="G41" s="320"/>
      <c r="H41" s="320"/>
    </row>
    <row r="42" spans="5:8" s="9" customFormat="1" ht="15">
      <c r="E42" s="97"/>
      <c r="F42" s="96"/>
      <c r="G42" s="320"/>
      <c r="H42" s="320"/>
    </row>
    <row r="43" spans="5:8" s="9" customFormat="1" ht="15">
      <c r="E43" s="97"/>
      <c r="F43" s="96"/>
      <c r="G43" s="320"/>
      <c r="H43" s="320"/>
    </row>
    <row r="44" spans="5:8" s="9" customFormat="1" ht="15">
      <c r="E44" s="97"/>
      <c r="F44" s="96"/>
      <c r="G44" s="320"/>
      <c r="H44" s="320"/>
    </row>
    <row r="45" spans="2:8" s="9" customFormat="1" ht="15">
      <c r="B45" s="22"/>
      <c r="C45" s="22"/>
      <c r="D45" s="22"/>
      <c r="E45" s="100"/>
      <c r="F45" s="96"/>
      <c r="G45" s="320"/>
      <c r="H45" s="320"/>
    </row>
    <row r="46" spans="2:8" s="9" customFormat="1" ht="15">
      <c r="B46" s="22"/>
      <c r="C46" s="22"/>
      <c r="D46" s="22"/>
      <c r="E46" s="100"/>
      <c r="F46" s="96"/>
      <c r="G46" s="320"/>
      <c r="H46" s="320"/>
    </row>
    <row r="47" spans="2:8" s="9" customFormat="1" ht="15">
      <c r="B47" s="22"/>
      <c r="C47" s="22"/>
      <c r="D47" s="22"/>
      <c r="E47" s="100"/>
      <c r="F47" s="96"/>
      <c r="G47" s="320"/>
      <c r="H47" s="320"/>
    </row>
    <row r="48" spans="2:8" s="9" customFormat="1" ht="15">
      <c r="B48" s="22"/>
      <c r="C48" s="22"/>
      <c r="D48" s="22"/>
      <c r="E48" s="100"/>
      <c r="F48" s="96"/>
      <c r="G48" s="320"/>
      <c r="H48" s="320"/>
    </row>
    <row r="49" spans="2:8" s="9" customFormat="1" ht="15">
      <c r="B49" s="22"/>
      <c r="C49" s="22"/>
      <c r="D49" s="22"/>
      <c r="E49" s="100"/>
      <c r="F49" s="96"/>
      <c r="G49" s="320"/>
      <c r="H49" s="320"/>
    </row>
    <row r="50" spans="2:8" s="9" customFormat="1" ht="15">
      <c r="B50" s="22"/>
      <c r="C50" s="22"/>
      <c r="D50" s="22"/>
      <c r="E50" s="100"/>
      <c r="F50" s="96"/>
      <c r="G50" s="320"/>
      <c r="H50" s="320"/>
    </row>
    <row r="51" spans="2:8" s="9" customFormat="1" ht="15">
      <c r="B51" s="22"/>
      <c r="C51" s="22"/>
      <c r="D51" s="22"/>
      <c r="E51" s="100"/>
      <c r="F51" s="96"/>
      <c r="G51" s="320"/>
      <c r="H51" s="320"/>
    </row>
    <row r="52" spans="2:8" s="9" customFormat="1" ht="15">
      <c r="B52" s="22"/>
      <c r="C52" s="22"/>
      <c r="D52" s="22"/>
      <c r="E52" s="100"/>
      <c r="F52" s="96"/>
      <c r="G52" s="320"/>
      <c r="H52" s="320"/>
    </row>
    <row r="53" spans="2:8" s="9" customFormat="1" ht="15">
      <c r="B53" s="22"/>
      <c r="C53" s="22"/>
      <c r="D53" s="22"/>
      <c r="E53" s="100"/>
      <c r="F53" s="96"/>
      <c r="G53" s="320"/>
      <c r="H53" s="320"/>
    </row>
    <row r="54" spans="2:8" s="9" customFormat="1" ht="15">
      <c r="B54" s="22"/>
      <c r="C54" s="22"/>
      <c r="D54" s="22"/>
      <c r="E54" s="100"/>
      <c r="F54" s="96"/>
      <c r="G54" s="320"/>
      <c r="H54" s="320"/>
    </row>
    <row r="55" spans="2:8" s="9" customFormat="1" ht="15">
      <c r="B55" s="22"/>
      <c r="C55" s="22"/>
      <c r="D55" s="22"/>
      <c r="E55" s="100"/>
      <c r="F55" s="96"/>
      <c r="G55" s="320"/>
      <c r="H55" s="320"/>
    </row>
    <row r="56" spans="2:8" s="9" customFormat="1" ht="15">
      <c r="B56" s="22"/>
      <c r="C56" s="22"/>
      <c r="D56" s="22"/>
      <c r="E56" s="100"/>
      <c r="F56" s="96"/>
      <c r="G56" s="320"/>
      <c r="H56" s="320"/>
    </row>
    <row r="57" spans="2:8" s="9" customFormat="1" ht="15">
      <c r="B57" s="22"/>
      <c r="C57" s="22"/>
      <c r="D57" s="22"/>
      <c r="E57" s="100"/>
      <c r="F57" s="96"/>
      <c r="G57" s="320"/>
      <c r="H57" s="320"/>
    </row>
    <row r="58" spans="2:8" s="9" customFormat="1" ht="15">
      <c r="B58" s="22"/>
      <c r="C58" s="22"/>
      <c r="D58" s="22"/>
      <c r="E58" s="100"/>
      <c r="F58" s="96"/>
      <c r="G58" s="320"/>
      <c r="H58" s="320"/>
    </row>
    <row r="59" spans="2:8" s="9" customFormat="1" ht="15">
      <c r="B59" s="22"/>
      <c r="C59" s="22"/>
      <c r="D59" s="22"/>
      <c r="E59" s="100"/>
      <c r="F59" s="96"/>
      <c r="G59" s="320"/>
      <c r="H59" s="320"/>
    </row>
    <row r="60" spans="2:8" s="9" customFormat="1" ht="15">
      <c r="B60" s="22"/>
      <c r="C60" s="22"/>
      <c r="D60" s="22"/>
      <c r="E60" s="100"/>
      <c r="F60" s="96"/>
      <c r="G60" s="320"/>
      <c r="H60" s="320"/>
    </row>
    <row r="61" spans="2:8" s="9" customFormat="1" ht="15">
      <c r="B61" s="22"/>
      <c r="C61" s="22"/>
      <c r="D61" s="22"/>
      <c r="E61" s="100"/>
      <c r="F61" s="96"/>
      <c r="G61" s="320"/>
      <c r="H61" s="320"/>
    </row>
    <row r="62" spans="2:8" s="9" customFormat="1" ht="15">
      <c r="B62" s="22"/>
      <c r="C62" s="22"/>
      <c r="D62" s="22"/>
      <c r="E62" s="100"/>
      <c r="F62" s="96"/>
      <c r="G62" s="320"/>
      <c r="H62" s="320"/>
    </row>
    <row r="63" spans="2:8" s="9" customFormat="1" ht="15">
      <c r="B63" s="22"/>
      <c r="C63" s="22"/>
      <c r="D63" s="22"/>
      <c r="E63" s="100"/>
      <c r="F63" s="96"/>
      <c r="G63" s="320"/>
      <c r="H63" s="320"/>
    </row>
    <row r="64" spans="2:8" s="9" customFormat="1" ht="15">
      <c r="B64" s="22"/>
      <c r="C64" s="22"/>
      <c r="D64" s="22"/>
      <c r="E64" s="100"/>
      <c r="F64" s="96"/>
      <c r="G64" s="320"/>
      <c r="H64" s="320"/>
    </row>
    <row r="65" spans="2:8" s="9" customFormat="1" ht="15">
      <c r="B65" s="22"/>
      <c r="C65" s="22"/>
      <c r="D65" s="22"/>
      <c r="E65" s="100"/>
      <c r="F65" s="96"/>
      <c r="G65" s="320"/>
      <c r="H65" s="320"/>
    </row>
    <row r="66" spans="2:8" s="9" customFormat="1" ht="15">
      <c r="B66" s="22"/>
      <c r="C66" s="22"/>
      <c r="D66" s="22"/>
      <c r="E66" s="100"/>
      <c r="F66" s="96"/>
      <c r="G66" s="320"/>
      <c r="H66" s="320"/>
    </row>
    <row r="67" spans="2:8" s="9" customFormat="1" ht="15">
      <c r="B67" s="22"/>
      <c r="C67" s="22"/>
      <c r="D67" s="22"/>
      <c r="E67" s="100"/>
      <c r="F67" s="96"/>
      <c r="G67" s="320"/>
      <c r="H67" s="320"/>
    </row>
    <row r="68" spans="2:8" s="9" customFormat="1" ht="15">
      <c r="B68" s="22"/>
      <c r="C68" s="22"/>
      <c r="D68" s="22"/>
      <c r="E68" s="100"/>
      <c r="F68" s="96"/>
      <c r="G68" s="320"/>
      <c r="H68" s="320"/>
    </row>
    <row r="69" spans="2:8" s="9" customFormat="1" ht="15">
      <c r="B69" s="22"/>
      <c r="C69" s="22"/>
      <c r="D69" s="22"/>
      <c r="E69" s="100"/>
      <c r="F69" s="96"/>
      <c r="G69" s="320"/>
      <c r="H69" s="320"/>
    </row>
    <row r="70" spans="2:8" s="9" customFormat="1" ht="15">
      <c r="B70" s="22"/>
      <c r="C70" s="22"/>
      <c r="D70" s="22"/>
      <c r="E70" s="100"/>
      <c r="F70" s="96"/>
      <c r="G70" s="320"/>
      <c r="H70" s="320"/>
    </row>
    <row r="71" spans="2:8" s="9" customFormat="1" ht="15">
      <c r="B71" s="22"/>
      <c r="C71" s="22"/>
      <c r="D71" s="22"/>
      <c r="E71" s="100"/>
      <c r="F71" s="96"/>
      <c r="G71" s="320"/>
      <c r="H71" s="320"/>
    </row>
    <row r="72" spans="2:8" s="9" customFormat="1" ht="15">
      <c r="B72" s="22"/>
      <c r="C72" s="22"/>
      <c r="D72" s="22"/>
      <c r="E72" s="100"/>
      <c r="F72" s="96"/>
      <c r="G72" s="320"/>
      <c r="H72" s="320"/>
    </row>
    <row r="73" spans="2:8" s="9" customFormat="1" ht="15">
      <c r="B73" s="22"/>
      <c r="C73" s="22"/>
      <c r="D73" s="22"/>
      <c r="E73" s="100"/>
      <c r="F73" s="96"/>
      <c r="G73" s="320"/>
      <c r="H73" s="320"/>
    </row>
    <row r="74" spans="2:8" s="9" customFormat="1" ht="15">
      <c r="B74" s="22"/>
      <c r="C74" s="22"/>
      <c r="D74" s="22"/>
      <c r="E74" s="100"/>
      <c r="F74" s="96"/>
      <c r="G74" s="320"/>
      <c r="H74" s="320"/>
    </row>
    <row r="75" spans="2:8" s="9" customFormat="1" ht="15">
      <c r="B75" s="22"/>
      <c r="C75" s="22"/>
      <c r="D75" s="22"/>
      <c r="E75" s="100"/>
      <c r="F75" s="96"/>
      <c r="G75" s="320"/>
      <c r="H75" s="320"/>
    </row>
    <row r="76" spans="2:8" s="9" customFormat="1" ht="15">
      <c r="B76" s="22"/>
      <c r="C76" s="22"/>
      <c r="D76" s="22"/>
      <c r="E76" s="100"/>
      <c r="F76" s="96"/>
      <c r="G76" s="320"/>
      <c r="H76" s="320"/>
    </row>
    <row r="77" spans="2:8" s="9" customFormat="1" ht="15">
      <c r="B77" s="22"/>
      <c r="C77" s="22"/>
      <c r="D77" s="22"/>
      <c r="E77" s="100"/>
      <c r="F77" s="96"/>
      <c r="G77" s="320"/>
      <c r="H77" s="320"/>
    </row>
    <row r="78" spans="2:8" s="9" customFormat="1" ht="15">
      <c r="B78" s="22"/>
      <c r="C78" s="22"/>
      <c r="D78" s="22"/>
      <c r="E78" s="100"/>
      <c r="F78" s="96"/>
      <c r="G78" s="320"/>
      <c r="H78" s="320"/>
    </row>
    <row r="79" spans="2:8" s="9" customFormat="1" ht="15">
      <c r="B79" s="22"/>
      <c r="C79" s="22"/>
      <c r="D79" s="22"/>
      <c r="E79" s="100"/>
      <c r="F79" s="96"/>
      <c r="G79" s="320"/>
      <c r="H79" s="320"/>
    </row>
    <row r="80" spans="2:8" s="9" customFormat="1" ht="15">
      <c r="B80" s="22"/>
      <c r="C80" s="22"/>
      <c r="D80" s="22"/>
      <c r="E80" s="100"/>
      <c r="F80" s="96"/>
      <c r="G80" s="320"/>
      <c r="H80" s="320"/>
    </row>
    <row r="81" spans="2:8" s="9" customFormat="1" ht="15">
      <c r="B81" s="22"/>
      <c r="C81" s="22"/>
      <c r="D81" s="22"/>
      <c r="E81" s="100"/>
      <c r="F81" s="96"/>
      <c r="G81" s="320"/>
      <c r="H81" s="320"/>
    </row>
    <row r="82" spans="2:8" s="9" customFormat="1" ht="15">
      <c r="B82" s="22"/>
      <c r="C82" s="22"/>
      <c r="D82" s="22"/>
      <c r="E82" s="100"/>
      <c r="F82" s="96"/>
      <c r="G82" s="320"/>
      <c r="H82" s="320"/>
    </row>
    <row r="83" spans="2:8" s="9" customFormat="1" ht="15">
      <c r="B83" s="22"/>
      <c r="C83" s="22"/>
      <c r="D83" s="22"/>
      <c r="E83" s="100"/>
      <c r="F83" s="96"/>
      <c r="G83" s="320"/>
      <c r="H83" s="320"/>
    </row>
    <row r="84" spans="2:8" s="9" customFormat="1" ht="15">
      <c r="B84" s="22"/>
      <c r="C84" s="22"/>
      <c r="D84" s="22"/>
      <c r="E84" s="100"/>
      <c r="F84" s="96"/>
      <c r="G84" s="320"/>
      <c r="H84" s="320"/>
    </row>
    <row r="85" spans="2:8" s="9" customFormat="1" ht="15">
      <c r="B85" s="22"/>
      <c r="C85" s="22"/>
      <c r="D85" s="22"/>
      <c r="E85" s="100"/>
      <c r="F85" s="96"/>
      <c r="G85" s="320"/>
      <c r="H85" s="320"/>
    </row>
    <row r="86" spans="2:8" s="9" customFormat="1" ht="15">
      <c r="B86" s="22"/>
      <c r="C86" s="22"/>
      <c r="D86" s="22"/>
      <c r="E86" s="100"/>
      <c r="F86" s="96"/>
      <c r="G86" s="320"/>
      <c r="H86" s="320"/>
    </row>
    <row r="87" spans="2:8" s="9" customFormat="1" ht="15">
      <c r="B87" s="22"/>
      <c r="C87" s="22"/>
      <c r="D87" s="22"/>
      <c r="E87" s="100"/>
      <c r="F87" s="96"/>
      <c r="G87" s="320"/>
      <c r="H87" s="320"/>
    </row>
    <row r="88" spans="2:8" s="9" customFormat="1" ht="15">
      <c r="B88" s="22"/>
      <c r="C88" s="22"/>
      <c r="D88" s="22"/>
      <c r="E88" s="100"/>
      <c r="F88" s="96"/>
      <c r="G88" s="320"/>
      <c r="H88" s="320"/>
    </row>
    <row r="89" spans="2:8" s="9" customFormat="1" ht="15">
      <c r="B89" s="22"/>
      <c r="C89" s="22"/>
      <c r="D89" s="22"/>
      <c r="E89" s="100"/>
      <c r="F89" s="96"/>
      <c r="G89" s="320"/>
      <c r="H89" s="320"/>
    </row>
    <row r="90" spans="2:8" s="9" customFormat="1" ht="15">
      <c r="B90" s="22"/>
      <c r="C90" s="22"/>
      <c r="D90" s="22"/>
      <c r="E90" s="100"/>
      <c r="F90" s="96"/>
      <c r="G90" s="320"/>
      <c r="H90" s="320"/>
    </row>
    <row r="91" spans="2:8" s="9" customFormat="1" ht="15">
      <c r="B91" s="22"/>
      <c r="C91" s="22"/>
      <c r="D91" s="22"/>
      <c r="E91" s="100"/>
      <c r="F91" s="96"/>
      <c r="G91" s="320"/>
      <c r="H91" s="320"/>
    </row>
    <row r="92" spans="2:8" s="9" customFormat="1" ht="15">
      <c r="B92" s="22"/>
      <c r="C92" s="22"/>
      <c r="D92" s="22"/>
      <c r="E92" s="100"/>
      <c r="F92" s="96"/>
      <c r="G92" s="320"/>
      <c r="H92" s="320"/>
    </row>
    <row r="93" spans="2:8" s="9" customFormat="1" ht="15">
      <c r="B93" s="22"/>
      <c r="C93" s="22"/>
      <c r="D93" s="22"/>
      <c r="E93" s="100"/>
      <c r="F93" s="96"/>
      <c r="G93" s="320"/>
      <c r="H93" s="320"/>
    </row>
    <row r="94" spans="2:8" s="9" customFormat="1" ht="15">
      <c r="B94" s="22"/>
      <c r="C94" s="22"/>
      <c r="D94" s="22"/>
      <c r="E94" s="100"/>
      <c r="F94" s="96"/>
      <c r="G94" s="320"/>
      <c r="H94" s="320"/>
    </row>
    <row r="95" spans="2:8" s="9" customFormat="1" ht="15">
      <c r="B95" s="22"/>
      <c r="C95" s="22"/>
      <c r="D95" s="22"/>
      <c r="E95" s="100"/>
      <c r="F95" s="96"/>
      <c r="G95" s="320"/>
      <c r="H95" s="320"/>
    </row>
    <row r="96" spans="2:8" s="9" customFormat="1" ht="15">
      <c r="B96" s="22"/>
      <c r="C96" s="22"/>
      <c r="D96" s="22"/>
      <c r="E96" s="100"/>
      <c r="F96" s="96"/>
      <c r="G96" s="320"/>
      <c r="H96" s="320"/>
    </row>
    <row r="97" spans="2:8" s="9" customFormat="1" ht="15">
      <c r="B97" s="22"/>
      <c r="C97" s="22"/>
      <c r="D97" s="22"/>
      <c r="E97" s="100"/>
      <c r="F97" s="96"/>
      <c r="G97" s="320"/>
      <c r="H97" s="320"/>
    </row>
    <row r="98" spans="2:8" s="9" customFormat="1" ht="15">
      <c r="B98" s="22"/>
      <c r="C98" s="22"/>
      <c r="D98" s="22"/>
      <c r="E98" s="100"/>
      <c r="F98" s="96"/>
      <c r="G98" s="320"/>
      <c r="H98" s="320"/>
    </row>
    <row r="99" spans="2:8" s="9" customFormat="1" ht="15">
      <c r="B99" s="22"/>
      <c r="C99" s="22"/>
      <c r="D99" s="22"/>
      <c r="E99" s="100"/>
      <c r="F99" s="96"/>
      <c r="G99" s="320"/>
      <c r="H99" s="320"/>
    </row>
    <row r="100" spans="2:8" s="9" customFormat="1" ht="15">
      <c r="B100" s="22"/>
      <c r="C100" s="22"/>
      <c r="D100" s="22"/>
      <c r="E100" s="100"/>
      <c r="F100" s="96"/>
      <c r="G100" s="320"/>
      <c r="H100" s="320"/>
    </row>
    <row r="101" spans="2:8" s="9" customFormat="1" ht="15">
      <c r="B101" s="22"/>
      <c r="C101" s="22"/>
      <c r="D101" s="22"/>
      <c r="E101" s="100"/>
      <c r="F101" s="96"/>
      <c r="G101" s="320"/>
      <c r="H101" s="320"/>
    </row>
    <row r="102" spans="2:8" s="9" customFormat="1" ht="15">
      <c r="B102" s="22"/>
      <c r="C102" s="22"/>
      <c r="D102" s="22"/>
      <c r="E102" s="100"/>
      <c r="F102" s="96"/>
      <c r="G102" s="320"/>
      <c r="H102" s="320"/>
    </row>
    <row r="103" spans="2:8" s="9" customFormat="1" ht="15">
      <c r="B103" s="22"/>
      <c r="C103" s="22"/>
      <c r="D103" s="22"/>
      <c r="E103" s="100"/>
      <c r="F103" s="96"/>
      <c r="G103" s="320"/>
      <c r="H103" s="320"/>
    </row>
    <row r="104" spans="2:8" s="9" customFormat="1" ht="15">
      <c r="B104" s="22"/>
      <c r="C104" s="22"/>
      <c r="D104" s="22"/>
      <c r="E104" s="100"/>
      <c r="F104" s="96"/>
      <c r="G104" s="320"/>
      <c r="H104" s="320"/>
    </row>
    <row r="105" spans="2:8" s="9" customFormat="1" ht="15">
      <c r="B105" s="22"/>
      <c r="C105" s="22"/>
      <c r="D105" s="22"/>
      <c r="E105" s="100"/>
      <c r="F105" s="96"/>
      <c r="G105" s="320"/>
      <c r="H105" s="320"/>
    </row>
    <row r="106" spans="2:8" s="9" customFormat="1" ht="15">
      <c r="B106" s="22"/>
      <c r="C106" s="22"/>
      <c r="D106" s="22"/>
      <c r="E106" s="100"/>
      <c r="F106" s="96"/>
      <c r="G106" s="320"/>
      <c r="H106" s="320"/>
    </row>
    <row r="107" spans="2:8" s="9" customFormat="1" ht="15">
      <c r="B107" s="22"/>
      <c r="C107" s="22"/>
      <c r="D107" s="22"/>
      <c r="E107" s="100"/>
      <c r="F107" s="96"/>
      <c r="G107" s="320"/>
      <c r="H107" s="320"/>
    </row>
    <row r="108" spans="2:8" s="9" customFormat="1" ht="15">
      <c r="B108" s="22"/>
      <c r="C108" s="22"/>
      <c r="D108" s="22"/>
      <c r="E108" s="100"/>
      <c r="F108" s="96"/>
      <c r="G108" s="320"/>
      <c r="H108" s="320"/>
    </row>
    <row r="109" spans="2:8" s="9" customFormat="1" ht="15">
      <c r="B109" s="22"/>
      <c r="C109" s="22"/>
      <c r="D109" s="22"/>
      <c r="E109" s="100"/>
      <c r="F109" s="96"/>
      <c r="G109" s="320"/>
      <c r="H109" s="320"/>
    </row>
    <row r="110" spans="2:8" s="9" customFormat="1" ht="15">
      <c r="B110" s="22"/>
      <c r="C110" s="22"/>
      <c r="D110" s="22"/>
      <c r="E110" s="100"/>
      <c r="F110" s="96"/>
      <c r="G110" s="320"/>
      <c r="H110" s="320"/>
    </row>
    <row r="111" spans="2:8" s="9" customFormat="1" ht="15">
      <c r="B111" s="22"/>
      <c r="C111" s="22"/>
      <c r="D111" s="22"/>
      <c r="E111" s="100"/>
      <c r="F111" s="96"/>
      <c r="G111" s="320"/>
      <c r="H111" s="320"/>
    </row>
    <row r="112" spans="2:8" s="9" customFormat="1" ht="15">
      <c r="B112" s="22"/>
      <c r="C112" s="22"/>
      <c r="D112" s="22"/>
      <c r="E112" s="100"/>
      <c r="F112" s="96"/>
      <c r="G112" s="320"/>
      <c r="H112" s="320"/>
    </row>
    <row r="113" spans="2:8" s="9" customFormat="1" ht="15">
      <c r="B113" s="22"/>
      <c r="C113" s="22"/>
      <c r="D113" s="22"/>
      <c r="E113" s="100"/>
      <c r="F113" s="96"/>
      <c r="G113" s="320"/>
      <c r="H113" s="320"/>
    </row>
    <row r="114" spans="2:8" s="9" customFormat="1" ht="15">
      <c r="B114" s="22"/>
      <c r="C114" s="22"/>
      <c r="D114" s="22"/>
      <c r="E114" s="100"/>
      <c r="F114" s="96"/>
      <c r="G114" s="320"/>
      <c r="H114" s="320"/>
    </row>
    <row r="115" spans="2:8" s="9" customFormat="1" ht="15">
      <c r="B115" s="22"/>
      <c r="C115" s="22"/>
      <c r="D115" s="22"/>
      <c r="E115" s="100"/>
      <c r="F115" s="96"/>
      <c r="G115" s="320"/>
      <c r="H115" s="320"/>
    </row>
    <row r="116" spans="2:8" s="9" customFormat="1" ht="15">
      <c r="B116" s="22"/>
      <c r="C116" s="22"/>
      <c r="D116" s="22"/>
      <c r="E116" s="100"/>
      <c r="F116" s="96"/>
      <c r="G116" s="320"/>
      <c r="H116" s="320"/>
    </row>
    <row r="117" spans="2:8" s="9" customFormat="1" ht="15">
      <c r="B117" s="22"/>
      <c r="C117" s="22"/>
      <c r="D117" s="22"/>
      <c r="E117" s="100"/>
      <c r="F117" s="96"/>
      <c r="G117" s="320"/>
      <c r="H117" s="320"/>
    </row>
    <row r="118" spans="2:8" s="9" customFormat="1" ht="15">
      <c r="B118" s="22"/>
      <c r="C118" s="22"/>
      <c r="D118" s="22"/>
      <c r="E118" s="100"/>
      <c r="F118" s="96"/>
      <c r="G118" s="320"/>
      <c r="H118" s="320"/>
    </row>
    <row r="119" spans="2:8" s="9" customFormat="1" ht="15">
      <c r="B119" s="22"/>
      <c r="C119" s="22"/>
      <c r="D119" s="22"/>
      <c r="E119" s="100"/>
      <c r="F119" s="96"/>
      <c r="G119" s="320"/>
      <c r="H119" s="320"/>
    </row>
    <row r="120" spans="2:8" s="9" customFormat="1" ht="15">
      <c r="B120" s="22"/>
      <c r="C120" s="22"/>
      <c r="D120" s="22"/>
      <c r="E120" s="100"/>
      <c r="F120" s="96"/>
      <c r="G120" s="320"/>
      <c r="H120" s="320"/>
    </row>
    <row r="121" spans="2:8" s="9" customFormat="1" ht="15">
      <c r="B121" s="22"/>
      <c r="C121" s="22"/>
      <c r="D121" s="22"/>
      <c r="E121" s="100"/>
      <c r="F121" s="96"/>
      <c r="G121" s="320"/>
      <c r="H121" s="320"/>
    </row>
    <row r="122" spans="2:8" s="9" customFormat="1" ht="15">
      <c r="B122" s="22"/>
      <c r="C122" s="22"/>
      <c r="D122" s="22"/>
      <c r="E122" s="100"/>
      <c r="F122" s="96"/>
      <c r="G122" s="320"/>
      <c r="H122" s="320"/>
    </row>
    <row r="123" spans="2:8" s="9" customFormat="1" ht="15">
      <c r="B123" s="22"/>
      <c r="C123" s="22"/>
      <c r="D123" s="22"/>
      <c r="E123" s="100"/>
      <c r="F123" s="96"/>
      <c r="G123" s="320"/>
      <c r="H123" s="320"/>
    </row>
    <row r="124" spans="2:8" s="9" customFormat="1" ht="15">
      <c r="B124" s="22"/>
      <c r="C124" s="22"/>
      <c r="D124" s="22"/>
      <c r="E124" s="100"/>
      <c r="F124" s="96"/>
      <c r="G124" s="320"/>
      <c r="H124" s="320"/>
    </row>
    <row r="125" spans="2:8" s="9" customFormat="1" ht="15">
      <c r="B125" s="22"/>
      <c r="C125" s="22"/>
      <c r="D125" s="22"/>
      <c r="E125" s="100"/>
      <c r="F125" s="96"/>
      <c r="G125" s="320"/>
      <c r="H125" s="320"/>
    </row>
    <row r="126" spans="2:8" s="9" customFormat="1" ht="15">
      <c r="B126" s="22"/>
      <c r="C126" s="22"/>
      <c r="D126" s="22"/>
      <c r="E126" s="100"/>
      <c r="F126" s="96"/>
      <c r="G126" s="320"/>
      <c r="H126" s="320"/>
    </row>
    <row r="127" spans="2:8" s="9" customFormat="1" ht="15">
      <c r="B127" s="22"/>
      <c r="C127" s="22"/>
      <c r="D127" s="22"/>
      <c r="E127" s="100"/>
      <c r="F127" s="96"/>
      <c r="G127" s="320"/>
      <c r="H127" s="320"/>
    </row>
    <row r="128" spans="2:8" s="9" customFormat="1" ht="15">
      <c r="B128" s="22"/>
      <c r="C128" s="22"/>
      <c r="D128" s="22"/>
      <c r="E128" s="100"/>
      <c r="F128" s="96"/>
      <c r="G128" s="320"/>
      <c r="H128" s="320"/>
    </row>
    <row r="129" spans="2:8" s="9" customFormat="1" ht="15">
      <c r="B129" s="22"/>
      <c r="C129" s="22"/>
      <c r="D129" s="22"/>
      <c r="E129" s="100"/>
      <c r="F129" s="96"/>
      <c r="G129" s="320"/>
      <c r="H129" s="320"/>
    </row>
    <row r="130" spans="2:8" s="9" customFormat="1" ht="15">
      <c r="B130" s="22"/>
      <c r="C130" s="22"/>
      <c r="D130" s="22"/>
      <c r="E130" s="100"/>
      <c r="F130" s="96"/>
      <c r="G130" s="320"/>
      <c r="H130" s="320"/>
    </row>
    <row r="131" spans="2:8" s="9" customFormat="1" ht="15">
      <c r="B131" s="22"/>
      <c r="C131" s="22"/>
      <c r="D131" s="22"/>
      <c r="E131" s="100"/>
      <c r="F131" s="96"/>
      <c r="G131" s="320"/>
      <c r="H131" s="320"/>
    </row>
    <row r="132" spans="2:8" s="9" customFormat="1" ht="15">
      <c r="B132" s="22"/>
      <c r="C132" s="22"/>
      <c r="D132" s="22"/>
      <c r="E132" s="100"/>
      <c r="F132" s="96"/>
      <c r="G132" s="320"/>
      <c r="H132" s="320"/>
    </row>
    <row r="133" spans="2:8" s="9" customFormat="1" ht="15">
      <c r="B133" s="22"/>
      <c r="C133" s="22"/>
      <c r="D133" s="22"/>
      <c r="E133" s="100"/>
      <c r="F133" s="96"/>
      <c r="G133" s="320"/>
      <c r="H133" s="320"/>
    </row>
    <row r="134" spans="2:8" s="9" customFormat="1" ht="15">
      <c r="B134" s="22"/>
      <c r="C134" s="22"/>
      <c r="D134" s="22"/>
      <c r="E134" s="100"/>
      <c r="F134" s="96"/>
      <c r="G134" s="320"/>
      <c r="H134" s="320"/>
    </row>
    <row r="135" spans="2:8" s="9" customFormat="1" ht="15">
      <c r="B135" s="22"/>
      <c r="C135" s="22"/>
      <c r="D135" s="22"/>
      <c r="E135" s="100"/>
      <c r="F135" s="96"/>
      <c r="G135" s="320"/>
      <c r="H135" s="320"/>
    </row>
    <row r="136" spans="2:8" s="9" customFormat="1" ht="15">
      <c r="B136" s="22"/>
      <c r="C136" s="22"/>
      <c r="D136" s="22"/>
      <c r="E136" s="100"/>
      <c r="F136" s="96"/>
      <c r="G136" s="320"/>
      <c r="H136" s="320"/>
    </row>
    <row r="137" spans="2:8" s="9" customFormat="1" ht="15">
      <c r="B137" s="22"/>
      <c r="C137" s="22"/>
      <c r="D137" s="22"/>
      <c r="E137" s="100"/>
      <c r="F137" s="96"/>
      <c r="G137" s="320"/>
      <c r="H137" s="320"/>
    </row>
    <row r="138" spans="2:8" s="9" customFormat="1" ht="15">
      <c r="B138" s="22"/>
      <c r="C138" s="22"/>
      <c r="D138" s="22"/>
      <c r="E138" s="100"/>
      <c r="F138" s="96"/>
      <c r="G138" s="320"/>
      <c r="H138" s="320"/>
    </row>
    <row r="139" spans="2:8" s="9" customFormat="1" ht="15">
      <c r="B139" s="22"/>
      <c r="C139" s="22"/>
      <c r="D139" s="22"/>
      <c r="E139" s="100"/>
      <c r="F139" s="96"/>
      <c r="G139" s="320"/>
      <c r="H139" s="320"/>
    </row>
    <row r="140" spans="2:8" s="9" customFormat="1" ht="15">
      <c r="B140" s="22"/>
      <c r="C140" s="22"/>
      <c r="D140" s="22"/>
      <c r="E140" s="100"/>
      <c r="F140" s="96"/>
      <c r="G140" s="320"/>
      <c r="H140" s="320"/>
    </row>
    <row r="141" spans="2:8" s="9" customFormat="1" ht="15">
      <c r="B141" s="22"/>
      <c r="C141" s="22"/>
      <c r="D141" s="22"/>
      <c r="E141" s="100"/>
      <c r="F141" s="96"/>
      <c r="G141" s="320"/>
      <c r="H141" s="320"/>
    </row>
    <row r="142" spans="2:8" s="9" customFormat="1" ht="15">
      <c r="B142" s="22"/>
      <c r="C142" s="22"/>
      <c r="D142" s="22"/>
      <c r="E142" s="100"/>
      <c r="F142" s="96"/>
      <c r="G142" s="320"/>
      <c r="H142" s="320"/>
    </row>
    <row r="143" spans="2:8" s="9" customFormat="1" ht="15">
      <c r="B143" s="22"/>
      <c r="C143" s="22"/>
      <c r="D143" s="22"/>
      <c r="E143" s="100"/>
      <c r="F143" s="96"/>
      <c r="G143" s="320"/>
      <c r="H143" s="320"/>
    </row>
    <row r="144" spans="2:8" s="9" customFormat="1" ht="15">
      <c r="B144" s="22"/>
      <c r="C144" s="22"/>
      <c r="D144" s="22"/>
      <c r="E144" s="100"/>
      <c r="F144" s="96"/>
      <c r="G144" s="320"/>
      <c r="H144" s="320"/>
    </row>
    <row r="145" spans="2:8" s="9" customFormat="1" ht="15">
      <c r="B145" s="22"/>
      <c r="C145" s="22"/>
      <c r="D145" s="22"/>
      <c r="E145" s="100"/>
      <c r="F145" s="96"/>
      <c r="G145" s="320"/>
      <c r="H145" s="320"/>
    </row>
    <row r="146" spans="2:8" s="9" customFormat="1" ht="15">
      <c r="B146" s="22"/>
      <c r="C146" s="22"/>
      <c r="D146" s="22"/>
      <c r="E146" s="100"/>
      <c r="F146" s="96"/>
      <c r="G146" s="320"/>
      <c r="H146" s="320"/>
    </row>
    <row r="147" spans="2:8" s="9" customFormat="1" ht="15">
      <c r="B147" s="22"/>
      <c r="C147" s="22"/>
      <c r="D147" s="22"/>
      <c r="E147" s="100"/>
      <c r="F147" s="96"/>
      <c r="G147" s="320"/>
      <c r="H147" s="320"/>
    </row>
    <row r="148" spans="2:8" s="9" customFormat="1" ht="15">
      <c r="B148" s="22"/>
      <c r="C148" s="22"/>
      <c r="D148" s="22"/>
      <c r="E148" s="100"/>
      <c r="F148" s="96"/>
      <c r="G148" s="320"/>
      <c r="H148" s="320"/>
    </row>
    <row r="149" spans="2:8" s="9" customFormat="1" ht="15">
      <c r="B149" s="22"/>
      <c r="C149" s="22"/>
      <c r="D149" s="22"/>
      <c r="E149" s="100"/>
      <c r="F149" s="96"/>
      <c r="G149" s="320"/>
      <c r="H149" s="320"/>
    </row>
    <row r="150" spans="2:8" s="9" customFormat="1" ht="15">
      <c r="B150" s="22"/>
      <c r="C150" s="22"/>
      <c r="D150" s="22"/>
      <c r="E150" s="100"/>
      <c r="F150" s="96"/>
      <c r="G150" s="320"/>
      <c r="H150" s="320"/>
    </row>
    <row r="151" spans="2:8" s="9" customFormat="1" ht="15">
      <c r="B151" s="22"/>
      <c r="C151" s="22"/>
      <c r="D151" s="22"/>
      <c r="E151" s="100"/>
      <c r="F151" s="96"/>
      <c r="G151" s="320"/>
      <c r="H151" s="320"/>
    </row>
    <row r="152" spans="2:8" s="9" customFormat="1" ht="15">
      <c r="B152" s="22"/>
      <c r="C152" s="22"/>
      <c r="D152" s="22"/>
      <c r="E152" s="100"/>
      <c r="F152" s="96"/>
      <c r="G152" s="320"/>
      <c r="H152" s="320"/>
    </row>
    <row r="153" spans="2:8" s="9" customFormat="1" ht="15">
      <c r="B153" s="22"/>
      <c r="C153" s="22"/>
      <c r="D153" s="22"/>
      <c r="E153" s="100"/>
      <c r="F153" s="96"/>
      <c r="G153" s="320"/>
      <c r="H153" s="320"/>
    </row>
    <row r="154" spans="2:8" s="9" customFormat="1" ht="15">
      <c r="B154" s="22"/>
      <c r="C154" s="22"/>
      <c r="D154" s="22"/>
      <c r="E154" s="100"/>
      <c r="F154" s="96"/>
      <c r="G154" s="320"/>
      <c r="H154" s="320"/>
    </row>
    <row r="155" spans="2:8" s="9" customFormat="1" ht="15">
      <c r="B155" s="22"/>
      <c r="C155" s="22"/>
      <c r="D155" s="22"/>
      <c r="E155" s="100"/>
      <c r="F155" s="96"/>
      <c r="G155" s="320"/>
      <c r="H155" s="320"/>
    </row>
    <row r="156" spans="2:8" s="9" customFormat="1" ht="15">
      <c r="B156" s="22"/>
      <c r="C156" s="22"/>
      <c r="D156" s="22"/>
      <c r="E156" s="100"/>
      <c r="F156" s="96"/>
      <c r="G156" s="320"/>
      <c r="H156" s="320"/>
    </row>
    <row r="157" spans="2:8" s="9" customFormat="1" ht="15">
      <c r="B157" s="22"/>
      <c r="C157" s="22"/>
      <c r="D157" s="22"/>
      <c r="E157" s="100"/>
      <c r="F157" s="96"/>
      <c r="G157" s="320"/>
      <c r="H157" s="320"/>
    </row>
    <row r="158" spans="2:8" s="9" customFormat="1" ht="15">
      <c r="B158" s="22"/>
      <c r="C158" s="22"/>
      <c r="D158" s="22"/>
      <c r="E158" s="100"/>
      <c r="F158" s="96"/>
      <c r="G158" s="320"/>
      <c r="H158" s="320"/>
    </row>
    <row r="159" spans="2:8" s="9" customFormat="1" ht="15">
      <c r="B159" s="22"/>
      <c r="C159" s="22"/>
      <c r="D159" s="22"/>
      <c r="E159" s="100"/>
      <c r="F159" s="96"/>
      <c r="G159" s="320"/>
      <c r="H159" s="320"/>
    </row>
    <row r="160" spans="2:8" s="9" customFormat="1" ht="15">
      <c r="B160" s="22"/>
      <c r="C160" s="22"/>
      <c r="D160" s="22"/>
      <c r="E160" s="100"/>
      <c r="F160" s="96"/>
      <c r="G160" s="320"/>
      <c r="H160" s="320"/>
    </row>
    <row r="161" spans="2:8" s="9" customFormat="1" ht="15">
      <c r="B161" s="22"/>
      <c r="C161" s="22"/>
      <c r="D161" s="22"/>
      <c r="E161" s="100"/>
      <c r="F161" s="96"/>
      <c r="G161" s="320"/>
      <c r="H161" s="320"/>
    </row>
    <row r="162" spans="2:8" s="9" customFormat="1" ht="15">
      <c r="B162" s="22"/>
      <c r="C162" s="22"/>
      <c r="D162" s="22"/>
      <c r="E162" s="100"/>
      <c r="F162" s="96"/>
      <c r="G162" s="320"/>
      <c r="H162" s="320"/>
    </row>
    <row r="163" spans="2:8" s="9" customFormat="1" ht="15">
      <c r="B163" s="22"/>
      <c r="C163" s="22"/>
      <c r="D163" s="22"/>
      <c r="E163" s="100"/>
      <c r="F163" s="96"/>
      <c r="G163" s="320"/>
      <c r="H163" s="320"/>
    </row>
    <row r="164" spans="2:8" s="9" customFormat="1" ht="15">
      <c r="B164" s="22"/>
      <c r="C164" s="22"/>
      <c r="D164" s="22"/>
      <c r="E164" s="100"/>
      <c r="F164" s="96"/>
      <c r="G164" s="320"/>
      <c r="H164" s="320"/>
    </row>
    <row r="165" spans="2:8" s="9" customFormat="1" ht="15">
      <c r="B165" s="22"/>
      <c r="C165" s="22"/>
      <c r="D165" s="22"/>
      <c r="E165" s="100"/>
      <c r="F165" s="96"/>
      <c r="G165" s="320"/>
      <c r="H165" s="320"/>
    </row>
    <row r="166" spans="2:8" s="9" customFormat="1" ht="15">
      <c r="B166" s="22"/>
      <c r="C166" s="22"/>
      <c r="D166" s="22"/>
      <c r="E166" s="100"/>
      <c r="F166" s="96"/>
      <c r="G166" s="320"/>
      <c r="H166" s="320"/>
    </row>
    <row r="167" spans="2:8" s="9" customFormat="1" ht="15">
      <c r="B167" s="22"/>
      <c r="C167" s="22"/>
      <c r="D167" s="22"/>
      <c r="E167" s="100"/>
      <c r="F167" s="96"/>
      <c r="G167" s="320"/>
      <c r="H167" s="320"/>
    </row>
    <row r="168" spans="2:8" s="9" customFormat="1" ht="15">
      <c r="B168" s="22"/>
      <c r="C168" s="22"/>
      <c r="D168" s="22"/>
      <c r="E168" s="100"/>
      <c r="F168" s="96"/>
      <c r="G168" s="320"/>
      <c r="H168" s="320"/>
    </row>
    <row r="169" spans="2:8" s="9" customFormat="1" ht="15">
      <c r="B169" s="22"/>
      <c r="C169" s="22"/>
      <c r="D169" s="22"/>
      <c r="E169" s="100"/>
      <c r="F169" s="96"/>
      <c r="G169" s="320"/>
      <c r="H169" s="320"/>
    </row>
    <row r="170" spans="2:8" s="9" customFormat="1" ht="15">
      <c r="B170" s="22"/>
      <c r="C170" s="22"/>
      <c r="D170" s="22"/>
      <c r="E170" s="100"/>
      <c r="F170" s="96"/>
      <c r="G170" s="320"/>
      <c r="H170" s="320"/>
    </row>
    <row r="171" spans="2:8" s="9" customFormat="1" ht="15">
      <c r="B171" s="22"/>
      <c r="C171" s="22"/>
      <c r="D171" s="22"/>
      <c r="E171" s="100"/>
      <c r="F171" s="96"/>
      <c r="G171" s="320"/>
      <c r="H171" s="320"/>
    </row>
    <row r="172" spans="2:8" s="9" customFormat="1" ht="15">
      <c r="B172" s="22"/>
      <c r="C172" s="22"/>
      <c r="D172" s="22"/>
      <c r="E172" s="100"/>
      <c r="F172" s="96"/>
      <c r="G172" s="320"/>
      <c r="H172" s="320"/>
    </row>
    <row r="173" spans="2:8" s="9" customFormat="1" ht="15">
      <c r="B173" s="22"/>
      <c r="C173" s="22"/>
      <c r="D173" s="22"/>
      <c r="E173" s="100"/>
      <c r="F173" s="96"/>
      <c r="G173" s="320"/>
      <c r="H173" s="320"/>
    </row>
    <row r="174" spans="2:8" s="9" customFormat="1" ht="15">
      <c r="B174" s="22"/>
      <c r="C174" s="22"/>
      <c r="D174" s="22"/>
      <c r="E174" s="100"/>
      <c r="F174" s="96"/>
      <c r="G174" s="320"/>
      <c r="H174" s="320"/>
    </row>
    <row r="175" spans="2:8" s="9" customFormat="1" ht="15">
      <c r="B175" s="22"/>
      <c r="C175" s="22"/>
      <c r="D175" s="22"/>
      <c r="E175" s="100"/>
      <c r="F175" s="96"/>
      <c r="G175" s="320"/>
      <c r="H175" s="320"/>
    </row>
    <row r="176" spans="2:8" s="9" customFormat="1" ht="15">
      <c r="B176" s="22"/>
      <c r="C176" s="22"/>
      <c r="D176" s="22"/>
      <c r="E176" s="100"/>
      <c r="F176" s="96"/>
      <c r="G176" s="320"/>
      <c r="H176" s="320"/>
    </row>
    <row r="177" spans="2:8" s="9" customFormat="1" ht="15">
      <c r="B177" s="22"/>
      <c r="C177" s="22"/>
      <c r="D177" s="22"/>
      <c r="E177" s="100"/>
      <c r="F177" s="96"/>
      <c r="G177" s="320"/>
      <c r="H177" s="320"/>
    </row>
    <row r="178" spans="2:8" s="9" customFormat="1" ht="15">
      <c r="B178" s="22"/>
      <c r="C178" s="22"/>
      <c r="D178" s="22"/>
      <c r="E178" s="100"/>
      <c r="F178" s="96"/>
      <c r="G178" s="320"/>
      <c r="H178" s="320"/>
    </row>
    <row r="179" spans="2:8" s="9" customFormat="1" ht="15">
      <c r="B179" s="22"/>
      <c r="C179" s="22"/>
      <c r="D179" s="22"/>
      <c r="E179" s="100"/>
      <c r="F179" s="96"/>
      <c r="G179" s="320"/>
      <c r="H179" s="320"/>
    </row>
    <row r="180" spans="2:8" s="9" customFormat="1" ht="15">
      <c r="B180" s="22"/>
      <c r="C180" s="22"/>
      <c r="D180" s="22"/>
      <c r="E180" s="100"/>
      <c r="F180" s="96"/>
      <c r="G180" s="320"/>
      <c r="H180" s="320"/>
    </row>
    <row r="181" spans="2:8" s="9" customFormat="1" ht="15">
      <c r="B181" s="22"/>
      <c r="C181" s="22"/>
      <c r="D181" s="22"/>
      <c r="E181" s="100"/>
      <c r="F181" s="96"/>
      <c r="G181" s="320"/>
      <c r="H181" s="320"/>
    </row>
    <row r="182" spans="2:8" s="9" customFormat="1" ht="15">
      <c r="B182" s="22"/>
      <c r="C182" s="22"/>
      <c r="D182" s="22"/>
      <c r="E182" s="100"/>
      <c r="F182" s="96"/>
      <c r="G182" s="320"/>
      <c r="H182" s="320"/>
    </row>
    <row r="183" spans="2:8" s="9" customFormat="1" ht="15">
      <c r="B183" s="22"/>
      <c r="C183" s="22"/>
      <c r="D183" s="22"/>
      <c r="E183" s="100"/>
      <c r="F183" s="96"/>
      <c r="G183" s="320"/>
      <c r="H183" s="320"/>
    </row>
    <row r="184" spans="2:8" s="9" customFormat="1" ht="15">
      <c r="B184" s="22"/>
      <c r="C184" s="22"/>
      <c r="D184" s="22"/>
      <c r="E184" s="100"/>
      <c r="F184" s="96"/>
      <c r="G184" s="320"/>
      <c r="H184" s="320"/>
    </row>
    <row r="185" spans="2:8" s="9" customFormat="1" ht="15">
      <c r="B185" s="22"/>
      <c r="C185" s="22"/>
      <c r="D185" s="22"/>
      <c r="E185" s="100"/>
      <c r="F185" s="96"/>
      <c r="G185" s="320"/>
      <c r="H185" s="320"/>
    </row>
    <row r="186" spans="2:8" s="9" customFormat="1" ht="15">
      <c r="B186" s="22"/>
      <c r="C186" s="22"/>
      <c r="D186" s="22"/>
      <c r="E186" s="100"/>
      <c r="F186" s="96"/>
      <c r="G186" s="320"/>
      <c r="H186" s="320"/>
    </row>
    <row r="187" spans="2:8" s="9" customFormat="1" ht="15">
      <c r="B187" s="22"/>
      <c r="C187" s="22"/>
      <c r="D187" s="22"/>
      <c r="E187" s="100"/>
      <c r="F187" s="96"/>
      <c r="G187" s="320"/>
      <c r="H187" s="320"/>
    </row>
    <row r="188" spans="2:8" s="9" customFormat="1" ht="15">
      <c r="B188" s="22"/>
      <c r="C188" s="22"/>
      <c r="D188" s="22"/>
      <c r="E188" s="100"/>
      <c r="F188" s="96"/>
      <c r="G188" s="320"/>
      <c r="H188" s="320"/>
    </row>
    <row r="189" spans="2:8" s="9" customFormat="1" ht="15">
      <c r="B189" s="22"/>
      <c r="C189" s="22"/>
      <c r="D189" s="22"/>
      <c r="E189" s="100"/>
      <c r="F189" s="96"/>
      <c r="G189" s="320"/>
      <c r="H189" s="320"/>
    </row>
    <row r="190" spans="2:8" s="9" customFormat="1" ht="15">
      <c r="B190" s="22"/>
      <c r="C190" s="22"/>
      <c r="D190" s="22"/>
      <c r="E190" s="100"/>
      <c r="F190" s="96"/>
      <c r="G190" s="320"/>
      <c r="H190" s="320"/>
    </row>
    <row r="191" spans="2:8" s="9" customFormat="1" ht="15">
      <c r="B191" s="22"/>
      <c r="C191" s="22"/>
      <c r="D191" s="22"/>
      <c r="E191" s="100"/>
      <c r="F191" s="96"/>
      <c r="G191" s="320"/>
      <c r="H191" s="320"/>
    </row>
    <row r="192" spans="2:8" s="9" customFormat="1" ht="15">
      <c r="B192" s="22"/>
      <c r="C192" s="22"/>
      <c r="D192" s="22"/>
      <c r="E192" s="100"/>
      <c r="F192" s="96"/>
      <c r="G192" s="320"/>
      <c r="H192" s="320"/>
    </row>
    <row r="193" spans="2:8" s="9" customFormat="1" ht="15">
      <c r="B193" s="22"/>
      <c r="C193" s="22"/>
      <c r="D193" s="22"/>
      <c r="E193" s="100"/>
      <c r="F193" s="96"/>
      <c r="G193" s="320"/>
      <c r="H193" s="320"/>
    </row>
    <row r="194" spans="2:8" s="9" customFormat="1" ht="15">
      <c r="B194" s="22"/>
      <c r="C194" s="22"/>
      <c r="D194" s="22"/>
      <c r="E194" s="100"/>
      <c r="F194" s="96"/>
      <c r="G194" s="320"/>
      <c r="H194" s="320"/>
    </row>
    <row r="195" spans="2:8" s="9" customFormat="1" ht="15">
      <c r="B195" s="22"/>
      <c r="C195" s="22"/>
      <c r="D195" s="22"/>
      <c r="E195" s="100"/>
      <c r="F195" s="96"/>
      <c r="G195" s="320"/>
      <c r="H195" s="320"/>
    </row>
    <row r="196" spans="2:8" s="9" customFormat="1" ht="15">
      <c r="B196" s="22"/>
      <c r="C196" s="22"/>
      <c r="D196" s="22"/>
      <c r="E196" s="100"/>
      <c r="F196" s="96"/>
      <c r="G196" s="320"/>
      <c r="H196" s="320"/>
    </row>
    <row r="197" spans="2:8" s="9" customFormat="1" ht="15">
      <c r="B197" s="22"/>
      <c r="C197" s="22"/>
      <c r="D197" s="22"/>
      <c r="E197" s="100"/>
      <c r="F197" s="96"/>
      <c r="G197" s="320"/>
      <c r="H197" s="320"/>
    </row>
    <row r="198" spans="2:8" s="9" customFormat="1" ht="15">
      <c r="B198" s="22"/>
      <c r="C198" s="22"/>
      <c r="D198" s="22"/>
      <c r="E198" s="100"/>
      <c r="F198" s="96"/>
      <c r="G198" s="320"/>
      <c r="H198" s="320"/>
    </row>
    <row r="199" spans="2:8" s="9" customFormat="1" ht="15">
      <c r="B199" s="22"/>
      <c r="C199" s="22"/>
      <c r="D199" s="22"/>
      <c r="E199" s="100"/>
      <c r="F199" s="96"/>
      <c r="G199" s="320"/>
      <c r="H199" s="320"/>
    </row>
    <row r="200" spans="2:8" s="9" customFormat="1" ht="15">
      <c r="B200" s="22"/>
      <c r="C200" s="22"/>
      <c r="D200" s="22"/>
      <c r="E200" s="100"/>
      <c r="F200" s="96"/>
      <c r="G200" s="320"/>
      <c r="H200" s="320"/>
    </row>
    <row r="201" spans="2:8" s="9" customFormat="1" ht="15">
      <c r="B201" s="22"/>
      <c r="C201" s="22"/>
      <c r="D201" s="22"/>
      <c r="E201" s="100"/>
      <c r="F201" s="96"/>
      <c r="G201" s="320"/>
      <c r="H201" s="320"/>
    </row>
    <row r="202" spans="2:8" s="9" customFormat="1" ht="15">
      <c r="B202" s="22"/>
      <c r="C202" s="22"/>
      <c r="D202" s="22"/>
      <c r="E202" s="100"/>
      <c r="F202" s="96"/>
      <c r="G202" s="320"/>
      <c r="H202" s="320"/>
    </row>
    <row r="203" spans="2:8" s="9" customFormat="1" ht="15">
      <c r="B203" s="22"/>
      <c r="C203" s="22"/>
      <c r="D203" s="22"/>
      <c r="E203" s="100"/>
      <c r="F203" s="96"/>
      <c r="G203" s="320"/>
      <c r="H203" s="320"/>
    </row>
    <row r="204" spans="2:8" s="9" customFormat="1" ht="15">
      <c r="B204" s="22"/>
      <c r="C204" s="22"/>
      <c r="D204" s="22"/>
      <c r="E204" s="100"/>
      <c r="F204" s="96"/>
      <c r="G204" s="320"/>
      <c r="H204" s="320"/>
    </row>
    <row r="205" spans="2:8" s="9" customFormat="1" ht="15">
      <c r="B205" s="22"/>
      <c r="C205" s="22"/>
      <c r="D205" s="22"/>
      <c r="E205" s="100"/>
      <c r="F205" s="96"/>
      <c r="G205" s="320"/>
      <c r="H205" s="320"/>
    </row>
    <row r="206" spans="2:8" s="9" customFormat="1" ht="15">
      <c r="B206" s="22"/>
      <c r="C206" s="22"/>
      <c r="D206" s="22"/>
      <c r="E206" s="100"/>
      <c r="F206" s="96"/>
      <c r="G206" s="320"/>
      <c r="H206" s="320"/>
    </row>
    <row r="207" spans="2:8" s="9" customFormat="1" ht="15">
      <c r="B207" s="22"/>
      <c r="C207" s="22"/>
      <c r="D207" s="22"/>
      <c r="E207" s="100"/>
      <c r="F207" s="96"/>
      <c r="G207" s="320"/>
      <c r="H207" s="320"/>
    </row>
    <row r="208" spans="2:8" s="9" customFormat="1" ht="15">
      <c r="B208" s="22"/>
      <c r="C208" s="22"/>
      <c r="D208" s="22"/>
      <c r="E208" s="100"/>
      <c r="F208" s="96"/>
      <c r="G208" s="320"/>
      <c r="H208" s="320"/>
    </row>
    <row r="209" spans="2:8" s="9" customFormat="1" ht="15">
      <c r="B209" s="22"/>
      <c r="C209" s="22"/>
      <c r="D209" s="22"/>
      <c r="E209" s="100"/>
      <c r="F209" s="96"/>
      <c r="G209" s="320"/>
      <c r="H209" s="320"/>
    </row>
    <row r="210" spans="2:8" s="9" customFormat="1" ht="15">
      <c r="B210" s="22"/>
      <c r="C210" s="22"/>
      <c r="D210" s="22"/>
      <c r="E210" s="100"/>
      <c r="F210" s="96"/>
      <c r="G210" s="320"/>
      <c r="H210" s="320"/>
    </row>
    <row r="211" spans="2:8" s="9" customFormat="1" ht="15">
      <c r="B211" s="22"/>
      <c r="C211" s="22"/>
      <c r="D211" s="22"/>
      <c r="E211" s="100"/>
      <c r="F211" s="96"/>
      <c r="G211" s="320"/>
      <c r="H211" s="320"/>
    </row>
    <row r="212" spans="2:8" s="9" customFormat="1" ht="15">
      <c r="B212" s="22"/>
      <c r="C212" s="22"/>
      <c r="D212" s="22"/>
      <c r="E212" s="100"/>
      <c r="F212" s="96"/>
      <c r="G212" s="320"/>
      <c r="H212" s="320"/>
    </row>
    <row r="213" spans="2:8" s="9" customFormat="1" ht="15">
      <c r="B213" s="22"/>
      <c r="C213" s="22"/>
      <c r="D213" s="22"/>
      <c r="E213" s="100"/>
      <c r="F213" s="96"/>
      <c r="G213" s="320"/>
      <c r="H213" s="320"/>
    </row>
    <row r="214" spans="2:8" s="9" customFormat="1" ht="15">
      <c r="B214" s="22"/>
      <c r="C214" s="22"/>
      <c r="D214" s="22"/>
      <c r="E214" s="100"/>
      <c r="F214" s="96"/>
      <c r="G214" s="320"/>
      <c r="H214" s="320"/>
    </row>
    <row r="215" spans="2:8" s="9" customFormat="1" ht="15">
      <c r="B215" s="22"/>
      <c r="C215" s="22"/>
      <c r="D215" s="22"/>
      <c r="E215" s="100"/>
      <c r="F215" s="96"/>
      <c r="G215" s="320"/>
      <c r="H215" s="320"/>
    </row>
    <row r="216" spans="2:8" s="9" customFormat="1" ht="15">
      <c r="B216" s="22"/>
      <c r="C216" s="22"/>
      <c r="D216" s="22"/>
      <c r="E216" s="100"/>
      <c r="F216" s="96"/>
      <c r="G216" s="320"/>
      <c r="H216" s="320"/>
    </row>
    <row r="217" spans="2:8" s="9" customFormat="1" ht="15">
      <c r="B217" s="22"/>
      <c r="C217" s="22"/>
      <c r="D217" s="22"/>
      <c r="E217" s="100"/>
      <c r="F217" s="96"/>
      <c r="G217" s="320"/>
      <c r="H217" s="320"/>
    </row>
    <row r="218" spans="2:8" s="9" customFormat="1" ht="15">
      <c r="B218" s="22"/>
      <c r="C218" s="22"/>
      <c r="D218" s="22"/>
      <c r="E218" s="100"/>
      <c r="F218" s="96"/>
      <c r="G218" s="320"/>
      <c r="H218" s="320"/>
    </row>
    <row r="219" spans="2:8" s="9" customFormat="1" ht="15">
      <c r="B219" s="22"/>
      <c r="C219" s="22"/>
      <c r="D219" s="22"/>
      <c r="E219" s="100"/>
      <c r="F219" s="96"/>
      <c r="G219" s="320"/>
      <c r="H219" s="320"/>
    </row>
    <row r="220" spans="2:8" s="9" customFormat="1" ht="15">
      <c r="B220" s="22"/>
      <c r="C220" s="22"/>
      <c r="D220" s="22"/>
      <c r="E220" s="100"/>
      <c r="F220" s="96"/>
      <c r="G220" s="320"/>
      <c r="H220" s="320"/>
    </row>
    <row r="221" spans="2:8" s="9" customFormat="1" ht="15">
      <c r="B221" s="22"/>
      <c r="C221" s="22"/>
      <c r="D221" s="22"/>
      <c r="E221" s="100"/>
      <c r="F221" s="96"/>
      <c r="G221" s="320"/>
      <c r="H221" s="320"/>
    </row>
    <row r="222" spans="2:8" s="9" customFormat="1" ht="15">
      <c r="B222" s="22"/>
      <c r="C222" s="22"/>
      <c r="D222" s="22"/>
      <c r="E222" s="100"/>
      <c r="F222" s="96"/>
      <c r="G222" s="320"/>
      <c r="H222" s="320"/>
    </row>
    <row r="223" spans="2:8" s="9" customFormat="1" ht="15">
      <c r="B223" s="22"/>
      <c r="C223" s="22"/>
      <c r="D223" s="22"/>
      <c r="E223" s="100"/>
      <c r="F223" s="96"/>
      <c r="G223" s="320"/>
      <c r="H223" s="320"/>
    </row>
    <row r="224" spans="2:8" s="9" customFormat="1" ht="15">
      <c r="B224" s="22"/>
      <c r="C224" s="22"/>
      <c r="D224" s="22"/>
      <c r="E224" s="100"/>
      <c r="F224" s="96"/>
      <c r="G224" s="320"/>
      <c r="H224" s="320"/>
    </row>
    <row r="225" spans="2:8" s="9" customFormat="1" ht="15">
      <c r="B225" s="22"/>
      <c r="C225" s="22"/>
      <c r="D225" s="22"/>
      <c r="E225" s="100"/>
      <c r="F225" s="96"/>
      <c r="G225" s="320"/>
      <c r="H225" s="320"/>
    </row>
    <row r="226" spans="2:8" s="9" customFormat="1" ht="15">
      <c r="B226" s="22"/>
      <c r="C226" s="22"/>
      <c r="D226" s="22"/>
      <c r="E226" s="100"/>
      <c r="F226" s="96"/>
      <c r="G226" s="320"/>
      <c r="H226" s="320"/>
    </row>
    <row r="227" spans="2:8" s="9" customFormat="1" ht="15">
      <c r="B227" s="22"/>
      <c r="C227" s="22"/>
      <c r="D227" s="22"/>
      <c r="E227" s="100"/>
      <c r="F227" s="96"/>
      <c r="G227" s="320"/>
      <c r="H227" s="320"/>
    </row>
    <row r="228" spans="2:8" s="9" customFormat="1" ht="15">
      <c r="B228" s="22"/>
      <c r="C228" s="22"/>
      <c r="D228" s="22"/>
      <c r="E228" s="100"/>
      <c r="F228" s="96"/>
      <c r="G228" s="320"/>
      <c r="H228" s="320"/>
    </row>
    <row r="229" spans="2:8" s="9" customFormat="1" ht="15">
      <c r="B229" s="22"/>
      <c r="C229" s="22"/>
      <c r="D229" s="22"/>
      <c r="E229" s="100"/>
      <c r="F229" s="96"/>
      <c r="G229" s="320"/>
      <c r="H229" s="320"/>
    </row>
    <row r="230" spans="2:8" s="9" customFormat="1" ht="15">
      <c r="B230" s="22"/>
      <c r="C230" s="22"/>
      <c r="D230" s="22"/>
      <c r="E230" s="100"/>
      <c r="F230" s="96"/>
      <c r="G230" s="320"/>
      <c r="H230" s="320"/>
    </row>
    <row r="231" spans="2:8" s="9" customFormat="1" ht="15">
      <c r="B231" s="22"/>
      <c r="C231" s="22"/>
      <c r="D231" s="22"/>
      <c r="E231" s="100"/>
      <c r="F231" s="96"/>
      <c r="G231" s="320"/>
      <c r="H231" s="320"/>
    </row>
    <row r="232" spans="2:8" s="9" customFormat="1" ht="15">
      <c r="B232" s="22"/>
      <c r="C232" s="22"/>
      <c r="D232" s="22"/>
      <c r="E232" s="100"/>
      <c r="F232" s="96"/>
      <c r="G232" s="320"/>
      <c r="H232" s="320"/>
    </row>
    <row r="233" spans="2:8" s="9" customFormat="1" ht="15">
      <c r="B233" s="22"/>
      <c r="C233" s="22"/>
      <c r="D233" s="22"/>
      <c r="E233" s="100"/>
      <c r="F233" s="96"/>
      <c r="G233" s="320"/>
      <c r="H233" s="320"/>
    </row>
    <row r="234" spans="2:8" s="9" customFormat="1" ht="15">
      <c r="B234" s="22"/>
      <c r="C234" s="22"/>
      <c r="D234" s="22"/>
      <c r="E234" s="100"/>
      <c r="F234" s="96"/>
      <c r="G234" s="320"/>
      <c r="H234" s="320"/>
    </row>
    <row r="235" spans="2:8" s="9" customFormat="1" ht="15">
      <c r="B235" s="22"/>
      <c r="C235" s="22"/>
      <c r="D235" s="22"/>
      <c r="E235" s="100"/>
      <c r="F235" s="96"/>
      <c r="G235" s="320"/>
      <c r="H235" s="320"/>
    </row>
    <row r="236" spans="2:8" s="9" customFormat="1" ht="15">
      <c r="B236" s="22"/>
      <c r="C236" s="22"/>
      <c r="D236" s="22"/>
      <c r="E236" s="100"/>
      <c r="F236" s="96"/>
      <c r="G236" s="320"/>
      <c r="H236" s="320"/>
    </row>
    <row r="237" spans="2:8" s="9" customFormat="1" ht="15">
      <c r="B237" s="22"/>
      <c r="C237" s="22"/>
      <c r="D237" s="22"/>
      <c r="E237" s="100"/>
      <c r="F237" s="96"/>
      <c r="G237" s="320"/>
      <c r="H237" s="320"/>
    </row>
    <row r="238" spans="2:8" s="9" customFormat="1" ht="15">
      <c r="B238" s="22"/>
      <c r="C238" s="22"/>
      <c r="D238" s="22"/>
      <c r="E238" s="100"/>
      <c r="F238" s="96"/>
      <c r="G238" s="320"/>
      <c r="H238" s="320"/>
    </row>
  </sheetData>
  <sheetProtection password="8336" sheet="1" objects="1" scenarios="1" selectLockedCells="1" selectUnlockedCells="1"/>
  <mergeCells count="14">
    <mergeCell ref="A33:E33"/>
    <mergeCell ref="A32:E32"/>
    <mergeCell ref="B10:C10"/>
    <mergeCell ref="B11:C11"/>
    <mergeCell ref="D11:E11"/>
    <mergeCell ref="D10:E10"/>
    <mergeCell ref="A1:E4"/>
    <mergeCell ref="A8:E8"/>
    <mergeCell ref="A7:E7"/>
    <mergeCell ref="B9:C9"/>
    <mergeCell ref="A6:E6"/>
    <mergeCell ref="A5:E5"/>
    <mergeCell ref="D9:E9"/>
    <mergeCell ref="A9:A13"/>
  </mergeCells>
  <printOptions/>
  <pageMargins left="0.8" right="0.25" top="0.5" bottom="0.5" header="0.25" footer="0.2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566"/>
  <sheetViews>
    <sheetView zoomScale="80" zoomScaleNormal="80" zoomScalePageLayoutView="0" workbookViewId="0" topLeftCell="A7">
      <selection activeCell="F30" sqref="F30"/>
    </sheetView>
  </sheetViews>
  <sheetFormatPr defaultColWidth="9.140625" defaultRowHeight="12.75" outlineLevelRow="1"/>
  <cols>
    <col min="1" max="1" width="1.7109375" style="1" customWidth="1"/>
    <col min="2" max="2" width="37.7109375" style="1" customWidth="1"/>
    <col min="3" max="3" width="11.8515625" style="1" customWidth="1"/>
    <col min="4" max="4" width="11.421875" style="1" customWidth="1"/>
    <col min="5" max="5" width="17.8515625" style="1" bestFit="1" customWidth="1"/>
    <col min="6" max="6" width="14.421875" style="1" customWidth="1"/>
    <col min="7" max="7" width="11.28125" style="1" customWidth="1"/>
    <col min="8" max="8" width="15.00390625" style="1" customWidth="1"/>
    <col min="9" max="9" width="12.7109375" style="1" customWidth="1"/>
    <col min="10" max="10" width="15.140625" style="1" customWidth="1"/>
    <col min="11" max="11" width="14.140625" style="1" customWidth="1"/>
    <col min="12" max="12" width="0.9921875" style="1" customWidth="1"/>
    <col min="13" max="17" width="9.140625" style="3" customWidth="1"/>
    <col min="18" max="16384" width="9.140625" style="1" customWidth="1"/>
  </cols>
  <sheetData>
    <row r="1" spans="1:11" ht="15.75">
      <c r="A1" s="380"/>
      <c r="B1" s="380"/>
      <c r="C1" s="380"/>
      <c r="D1" s="380"/>
      <c r="E1" s="380"/>
      <c r="F1" s="380"/>
      <c r="G1" s="380"/>
      <c r="H1" s="380"/>
      <c r="I1" s="380"/>
      <c r="J1" s="5"/>
      <c r="K1" s="5"/>
    </row>
    <row r="2" spans="1:11" ht="15.75">
      <c r="A2" s="380"/>
      <c r="B2" s="380"/>
      <c r="C2" s="380"/>
      <c r="D2" s="380"/>
      <c r="E2" s="380"/>
      <c r="F2" s="380"/>
      <c r="G2" s="380"/>
      <c r="H2" s="380"/>
      <c r="I2" s="380"/>
      <c r="J2" s="5"/>
      <c r="K2" s="5"/>
    </row>
    <row r="3" spans="1:11" ht="15.75">
      <c r="A3" s="380"/>
      <c r="B3" s="380"/>
      <c r="C3" s="380"/>
      <c r="D3" s="380"/>
      <c r="E3" s="380"/>
      <c r="F3" s="380"/>
      <c r="G3" s="380"/>
      <c r="H3" s="380"/>
      <c r="I3" s="380"/>
      <c r="J3" s="5"/>
      <c r="K3" s="5"/>
    </row>
    <row r="4" spans="1:11" ht="15.75">
      <c r="A4" s="380"/>
      <c r="B4" s="380"/>
      <c r="C4" s="380"/>
      <c r="D4" s="380"/>
      <c r="E4" s="380"/>
      <c r="F4" s="380"/>
      <c r="G4" s="380"/>
      <c r="H4" s="380"/>
      <c r="I4" s="380"/>
      <c r="J4" s="5"/>
      <c r="K4" s="5"/>
    </row>
    <row r="5" spans="1:17" s="7" customFormat="1" ht="20.25">
      <c r="A5" s="382" t="s">
        <v>149</v>
      </c>
      <c r="B5" s="382"/>
      <c r="C5" s="382"/>
      <c r="D5" s="382"/>
      <c r="E5" s="382"/>
      <c r="F5" s="382"/>
      <c r="G5" s="382"/>
      <c r="H5" s="382"/>
      <c r="I5" s="382"/>
      <c r="J5" s="71"/>
      <c r="K5" s="71"/>
      <c r="M5" s="131"/>
      <c r="N5" s="131"/>
      <c r="O5" s="131"/>
      <c r="P5" s="131"/>
      <c r="Q5" s="131"/>
    </row>
    <row r="6" spans="1:17" s="7" customFormat="1" ht="16.5" customHeight="1">
      <c r="A6" s="408" t="s">
        <v>128</v>
      </c>
      <c r="B6" s="408"/>
      <c r="C6" s="408"/>
      <c r="D6" s="408"/>
      <c r="E6" s="408"/>
      <c r="F6" s="408"/>
      <c r="G6" s="408"/>
      <c r="H6" s="408"/>
      <c r="I6" s="408"/>
      <c r="J6" s="71"/>
      <c r="K6" s="71"/>
      <c r="M6" s="131"/>
      <c r="N6" s="131"/>
      <c r="O6" s="131"/>
      <c r="P6" s="131"/>
      <c r="Q6" s="131"/>
    </row>
    <row r="7" spans="1:17" s="7" customFormat="1" ht="16.5" customHeight="1">
      <c r="A7" s="415" t="str">
        <f>'BS'!$A$7</f>
        <v>for the third financial quarter ended 31 March 2008 (Unaudited)</v>
      </c>
      <c r="B7" s="415"/>
      <c r="C7" s="415"/>
      <c r="D7" s="415"/>
      <c r="E7" s="415"/>
      <c r="F7" s="415"/>
      <c r="G7" s="415"/>
      <c r="H7" s="415"/>
      <c r="I7" s="415"/>
      <c r="J7" s="71"/>
      <c r="K7" s="71"/>
      <c r="M7" s="131"/>
      <c r="N7" s="131"/>
      <c r="O7" s="131"/>
      <c r="P7" s="131"/>
      <c r="Q7" s="131"/>
    </row>
    <row r="8" spans="1:11" ht="16.5" thickBot="1">
      <c r="A8" s="380"/>
      <c r="B8" s="380"/>
      <c r="C8" s="380"/>
      <c r="D8" s="380"/>
      <c r="E8" s="380"/>
      <c r="F8" s="416"/>
      <c r="G8" s="380"/>
      <c r="H8" s="380"/>
      <c r="I8" s="380"/>
      <c r="J8" s="5"/>
      <c r="K8" s="5"/>
    </row>
    <row r="9" spans="1:17" s="14" customFormat="1" ht="15" customHeight="1">
      <c r="A9" s="409" t="s">
        <v>139</v>
      </c>
      <c r="B9" s="410"/>
      <c r="C9" s="383" t="s">
        <v>140</v>
      </c>
      <c r="D9" s="384"/>
      <c r="E9" s="420" t="s">
        <v>173</v>
      </c>
      <c r="F9" s="421"/>
      <c r="G9" s="422"/>
      <c r="H9" s="375" t="s">
        <v>174</v>
      </c>
      <c r="I9" s="396" t="s">
        <v>82</v>
      </c>
      <c r="J9" s="402" t="s">
        <v>189</v>
      </c>
      <c r="K9" s="402" t="s">
        <v>190</v>
      </c>
      <c r="M9" s="276"/>
      <c r="N9" s="276"/>
      <c r="O9" s="276"/>
      <c r="P9" s="276"/>
      <c r="Q9" s="276"/>
    </row>
    <row r="10" spans="1:17" s="14" customFormat="1" ht="14.25">
      <c r="A10" s="411"/>
      <c r="B10" s="412"/>
      <c r="C10" s="417"/>
      <c r="D10" s="418"/>
      <c r="E10" s="423"/>
      <c r="F10" s="423"/>
      <c r="G10" s="424"/>
      <c r="H10" s="376"/>
      <c r="I10" s="397"/>
      <c r="J10" s="403"/>
      <c r="K10" s="403"/>
      <c r="M10" s="276"/>
      <c r="N10" s="276"/>
      <c r="O10" s="276"/>
      <c r="P10" s="276"/>
      <c r="Q10" s="276"/>
    </row>
    <row r="11" spans="1:17" s="14" customFormat="1" ht="14.25">
      <c r="A11" s="411"/>
      <c r="B11" s="412"/>
      <c r="C11" s="419"/>
      <c r="D11" s="418"/>
      <c r="E11" s="425"/>
      <c r="F11" s="425"/>
      <c r="G11" s="426"/>
      <c r="H11" s="372"/>
      <c r="I11" s="398"/>
      <c r="J11" s="404"/>
      <c r="K11" s="404"/>
      <c r="M11" s="276"/>
      <c r="N11" s="276"/>
      <c r="O11" s="276"/>
      <c r="P11" s="276"/>
      <c r="Q11" s="276"/>
    </row>
    <row r="12" spans="1:17" s="146" customFormat="1" ht="14.25">
      <c r="A12" s="411"/>
      <c r="B12" s="412"/>
      <c r="C12" s="48" t="s">
        <v>99</v>
      </c>
      <c r="D12" s="49" t="s">
        <v>154</v>
      </c>
      <c r="E12" s="46" t="s">
        <v>138</v>
      </c>
      <c r="F12" s="24" t="s">
        <v>156</v>
      </c>
      <c r="G12" s="51" t="s">
        <v>130</v>
      </c>
      <c r="H12" s="57" t="s">
        <v>129</v>
      </c>
      <c r="I12" s="57"/>
      <c r="J12" s="145"/>
      <c r="K12" s="145"/>
      <c r="M12" s="250"/>
      <c r="N12" s="250"/>
      <c r="O12" s="250"/>
      <c r="P12" s="250"/>
      <c r="Q12" s="250"/>
    </row>
    <row r="13" spans="1:17" s="146" customFormat="1" ht="14.25">
      <c r="A13" s="411"/>
      <c r="B13" s="412"/>
      <c r="C13" s="50" t="s">
        <v>100</v>
      </c>
      <c r="D13" s="51" t="s">
        <v>155</v>
      </c>
      <c r="E13" s="46"/>
      <c r="F13" s="23" t="s">
        <v>157</v>
      </c>
      <c r="G13" s="51" t="s">
        <v>101</v>
      </c>
      <c r="H13" s="57" t="s">
        <v>102</v>
      </c>
      <c r="I13" s="57"/>
      <c r="J13" s="145"/>
      <c r="K13" s="145"/>
      <c r="M13" s="250"/>
      <c r="N13" s="250"/>
      <c r="O13" s="250"/>
      <c r="P13" s="250"/>
      <c r="Q13" s="250"/>
    </row>
    <row r="14" spans="1:17" s="146" customFormat="1" ht="14.25">
      <c r="A14" s="413"/>
      <c r="B14" s="414"/>
      <c r="C14" s="73" t="s">
        <v>194</v>
      </c>
      <c r="D14" s="52" t="s">
        <v>133</v>
      </c>
      <c r="E14" s="47" t="s">
        <v>133</v>
      </c>
      <c r="F14" s="45" t="s">
        <v>133</v>
      </c>
      <c r="G14" s="52" t="s">
        <v>133</v>
      </c>
      <c r="H14" s="58" t="s">
        <v>133</v>
      </c>
      <c r="I14" s="58" t="s">
        <v>133</v>
      </c>
      <c r="J14" s="70" t="s">
        <v>133</v>
      </c>
      <c r="K14" s="70" t="s">
        <v>133</v>
      </c>
      <c r="M14" s="250"/>
      <c r="N14" s="250"/>
      <c r="O14" s="250"/>
      <c r="P14" s="250"/>
      <c r="Q14" s="250"/>
    </row>
    <row r="15" spans="1:17" s="14" customFormat="1" ht="14.25">
      <c r="A15" s="65" t="s">
        <v>274</v>
      </c>
      <c r="B15" s="66"/>
      <c r="C15" s="102"/>
      <c r="D15" s="55"/>
      <c r="E15" s="46"/>
      <c r="F15" s="23"/>
      <c r="G15" s="55"/>
      <c r="H15" s="57"/>
      <c r="I15" s="57"/>
      <c r="J15" s="72"/>
      <c r="K15" s="72"/>
      <c r="M15" s="276"/>
      <c r="N15" s="276"/>
      <c r="O15" s="276"/>
      <c r="P15" s="276"/>
      <c r="Q15" s="276"/>
    </row>
    <row r="16" spans="1:17" s="14" customFormat="1" ht="30.75" customHeight="1">
      <c r="A16" s="394" t="s">
        <v>211</v>
      </c>
      <c r="B16" s="395"/>
      <c r="C16" s="61">
        <v>762080</v>
      </c>
      <c r="D16" s="53">
        <v>76208</v>
      </c>
      <c r="E16" s="299">
        <v>3492</v>
      </c>
      <c r="F16" s="23">
        <v>0</v>
      </c>
      <c r="G16" s="53">
        <v>90</v>
      </c>
      <c r="H16" s="59">
        <v>51982</v>
      </c>
      <c r="I16" s="59">
        <f>SUM(D16:H16)</f>
        <v>131772</v>
      </c>
      <c r="J16" s="141">
        <f>'BS'!C40</f>
        <v>39815</v>
      </c>
      <c r="K16" s="141">
        <f>+I16+J16</f>
        <v>171587</v>
      </c>
      <c r="M16" s="276"/>
      <c r="N16" s="276"/>
      <c r="O16" s="276"/>
      <c r="P16" s="276"/>
      <c r="Q16" s="276"/>
    </row>
    <row r="17" spans="1:17" s="14" customFormat="1" ht="21.75" customHeight="1">
      <c r="A17" s="44"/>
      <c r="B17" s="67"/>
      <c r="C17" s="31"/>
      <c r="D17" s="33"/>
      <c r="E17" s="34"/>
      <c r="F17" s="281"/>
      <c r="G17" s="282"/>
      <c r="H17" s="283"/>
      <c r="I17" s="36"/>
      <c r="J17" s="279"/>
      <c r="K17" s="279"/>
      <c r="M17" s="276"/>
      <c r="N17" s="276"/>
      <c r="O17" s="276"/>
      <c r="P17" s="276"/>
      <c r="Q17" s="276"/>
    </row>
    <row r="18" spans="1:17" s="14" customFormat="1" ht="21.75" customHeight="1">
      <c r="A18" s="44"/>
      <c r="B18" s="67" t="s">
        <v>204</v>
      </c>
      <c r="C18" s="31"/>
      <c r="D18" s="33"/>
      <c r="E18" s="311">
        <f>E28-E16-E20</f>
        <v>18</v>
      </c>
      <c r="F18" s="284"/>
      <c r="G18" s="285"/>
      <c r="H18" s="283"/>
      <c r="I18" s="37">
        <f>SUM(D18:H18)</f>
        <v>18</v>
      </c>
      <c r="J18" s="40"/>
      <c r="K18" s="141">
        <f>+I18+J18</f>
        <v>18</v>
      </c>
      <c r="M18" s="276"/>
      <c r="N18" s="276"/>
      <c r="O18" s="276"/>
      <c r="P18" s="276"/>
      <c r="Q18" s="276"/>
    </row>
    <row r="19" spans="1:17" s="9" customFormat="1" ht="21.75" customHeight="1">
      <c r="A19" s="26"/>
      <c r="B19" s="67"/>
      <c r="C19" s="108"/>
      <c r="D19" s="56"/>
      <c r="E19" s="34"/>
      <c r="F19" s="284"/>
      <c r="G19" s="285"/>
      <c r="H19" s="287"/>
      <c r="I19" s="37"/>
      <c r="J19" s="40"/>
      <c r="K19" s="40"/>
      <c r="M19" s="157"/>
      <c r="N19" s="157"/>
      <c r="O19" s="157"/>
      <c r="P19" s="157"/>
      <c r="Q19" s="157"/>
    </row>
    <row r="20" spans="1:17" s="9" customFormat="1" ht="21.75" customHeight="1">
      <c r="A20" s="26"/>
      <c r="B20" s="67" t="s">
        <v>271</v>
      </c>
      <c r="C20" s="108"/>
      <c r="D20" s="56"/>
      <c r="E20" s="34">
        <v>7062</v>
      </c>
      <c r="F20" s="284"/>
      <c r="G20" s="285"/>
      <c r="H20" s="287"/>
      <c r="I20" s="37">
        <f>SUM(D20:H20)</f>
        <v>7062</v>
      </c>
      <c r="J20" s="40"/>
      <c r="K20" s="141">
        <f>+I20+J20</f>
        <v>7062</v>
      </c>
      <c r="M20" s="157"/>
      <c r="N20" s="157"/>
      <c r="O20" s="157"/>
      <c r="P20" s="157"/>
      <c r="Q20" s="157"/>
    </row>
    <row r="21" spans="1:17" s="9" customFormat="1" ht="21.75" customHeight="1">
      <c r="A21" s="26"/>
      <c r="B21" s="67"/>
      <c r="C21" s="108"/>
      <c r="D21" s="56"/>
      <c r="E21" s="34"/>
      <c r="F21" s="284"/>
      <c r="G21" s="285"/>
      <c r="H21" s="287"/>
      <c r="I21" s="37"/>
      <c r="J21" s="40"/>
      <c r="K21" s="40"/>
      <c r="M21" s="157"/>
      <c r="N21" s="157"/>
      <c r="O21" s="157"/>
      <c r="P21" s="157"/>
      <c r="Q21" s="157"/>
    </row>
    <row r="22" spans="1:17" s="14" customFormat="1" ht="21.75" customHeight="1">
      <c r="A22" s="44"/>
      <c r="B22" s="67" t="s">
        <v>215</v>
      </c>
      <c r="C22" s="31"/>
      <c r="D22" s="33"/>
      <c r="E22" s="34"/>
      <c r="F22" s="110"/>
      <c r="G22" s="56"/>
      <c r="H22" s="27"/>
      <c r="I22" s="37"/>
      <c r="J22" s="40">
        <f>'[2]SEgroup'!$T$228</f>
        <v>-2182</v>
      </c>
      <c r="K22" s="141">
        <f>+I22+J22</f>
        <v>-2182</v>
      </c>
      <c r="M22" s="276"/>
      <c r="N22" s="276"/>
      <c r="O22" s="276"/>
      <c r="P22" s="276"/>
      <c r="Q22" s="276"/>
    </row>
    <row r="23" spans="1:17" s="9" customFormat="1" ht="21.75" customHeight="1">
      <c r="A23" s="26"/>
      <c r="B23" s="67"/>
      <c r="C23" s="108"/>
      <c r="D23" s="56"/>
      <c r="E23" s="34"/>
      <c r="F23" s="110"/>
      <c r="G23" s="56"/>
      <c r="H23" s="126"/>
      <c r="I23" s="37"/>
      <c r="J23" s="40"/>
      <c r="K23" s="40"/>
      <c r="M23" s="157"/>
      <c r="N23" s="157"/>
      <c r="O23" s="157"/>
      <c r="P23" s="157"/>
      <c r="Q23" s="157"/>
    </row>
    <row r="24" spans="1:17" s="14" customFormat="1" ht="21.75" customHeight="1">
      <c r="A24" s="44"/>
      <c r="B24" s="67" t="s">
        <v>216</v>
      </c>
      <c r="C24" s="31"/>
      <c r="D24" s="33"/>
      <c r="E24" s="34"/>
      <c r="F24" s="110"/>
      <c r="G24" s="56"/>
      <c r="H24" s="27"/>
      <c r="I24" s="37"/>
      <c r="J24" s="40">
        <f>'[2]SEgroup'!$T$230</f>
        <v>159</v>
      </c>
      <c r="K24" s="141">
        <f>+I24+J24</f>
        <v>159</v>
      </c>
      <c r="M24" s="276"/>
      <c r="N24" s="330"/>
      <c r="O24" s="276"/>
      <c r="P24" s="331"/>
      <c r="Q24" s="276"/>
    </row>
    <row r="25" spans="1:17" s="9" customFormat="1" ht="21.75" customHeight="1">
      <c r="A25" s="26"/>
      <c r="B25" s="67"/>
      <c r="C25" s="108"/>
      <c r="D25" s="56"/>
      <c r="E25" s="34"/>
      <c r="F25" s="110"/>
      <c r="G25" s="56"/>
      <c r="H25" s="126"/>
      <c r="I25" s="37"/>
      <c r="J25" s="40"/>
      <c r="K25" s="40"/>
      <c r="M25" s="157"/>
      <c r="N25" s="157"/>
      <c r="O25" s="157"/>
      <c r="P25" s="157"/>
      <c r="Q25" s="157"/>
    </row>
    <row r="26" spans="1:17" s="9" customFormat="1" ht="21.75" customHeight="1">
      <c r="A26" s="26"/>
      <c r="B26" s="67" t="s">
        <v>83</v>
      </c>
      <c r="C26" s="108"/>
      <c r="D26" s="56"/>
      <c r="E26" s="34"/>
      <c r="F26" s="110"/>
      <c r="G26" s="56"/>
      <c r="H26" s="27">
        <f>+'IS'!D25</f>
        <v>10929.805</v>
      </c>
      <c r="I26" s="37">
        <f>SUM(D26:H26)</f>
        <v>10929.805</v>
      </c>
      <c r="J26" s="40">
        <f>+'IS'!D26</f>
        <v>2257</v>
      </c>
      <c r="K26" s="141">
        <f>+I26+J26</f>
        <v>13186.805</v>
      </c>
      <c r="L26" s="10"/>
      <c r="M26" s="157"/>
      <c r="N26" s="157"/>
      <c r="O26" s="157"/>
      <c r="P26" s="157"/>
      <c r="Q26" s="157"/>
    </row>
    <row r="27" spans="1:17" s="9" customFormat="1" ht="21.75" customHeight="1" thickBot="1">
      <c r="A27" s="26"/>
      <c r="B27" s="67"/>
      <c r="C27" s="128"/>
      <c r="D27" s="129"/>
      <c r="E27" s="127"/>
      <c r="F27" s="32"/>
      <c r="G27" s="56"/>
      <c r="H27" s="27"/>
      <c r="I27" s="27"/>
      <c r="J27" s="40"/>
      <c r="K27" s="40"/>
      <c r="L27" s="10"/>
      <c r="M27" s="157"/>
      <c r="N27" s="157"/>
      <c r="O27" s="157"/>
      <c r="P27" s="157"/>
      <c r="Q27" s="157"/>
    </row>
    <row r="28" spans="1:17" s="9" customFormat="1" ht="32.25" customHeight="1" thickBot="1">
      <c r="A28" s="406" t="s">
        <v>272</v>
      </c>
      <c r="B28" s="407"/>
      <c r="C28" s="119">
        <f>SUM(C16:C27)</f>
        <v>762080</v>
      </c>
      <c r="D28" s="120">
        <f aca="true" t="shared" si="0" ref="D28:K28">SUM(D16:D27)</f>
        <v>76208</v>
      </c>
      <c r="E28" s="119">
        <f>'BS'!B37</f>
        <v>10572</v>
      </c>
      <c r="F28" s="121">
        <f t="shared" si="0"/>
        <v>0</v>
      </c>
      <c r="G28" s="120">
        <f t="shared" si="0"/>
        <v>90</v>
      </c>
      <c r="H28" s="122">
        <f t="shared" si="0"/>
        <v>62911.805</v>
      </c>
      <c r="I28" s="123">
        <f t="shared" si="0"/>
        <v>149781.805</v>
      </c>
      <c r="J28" s="294">
        <f t="shared" si="0"/>
        <v>40049</v>
      </c>
      <c r="K28" s="295">
        <f t="shared" si="0"/>
        <v>189830.805</v>
      </c>
      <c r="L28" s="312">
        <f>K28-'BS'!B41</f>
        <v>-0.19500000000698492</v>
      </c>
      <c r="M28" s="157"/>
      <c r="N28" s="157"/>
      <c r="O28" s="157"/>
      <c r="P28" s="157"/>
      <c r="Q28" s="157"/>
    </row>
    <row r="29" spans="1:17" s="9" customFormat="1" ht="12" customHeight="1" hidden="1" outlineLevel="1">
      <c r="A29" s="44"/>
      <c r="B29" s="277"/>
      <c r="C29" s="103"/>
      <c r="D29" s="104">
        <f>D28-'BS'!B35</f>
        <v>0</v>
      </c>
      <c r="E29" s="288">
        <f>E28-'BS'!B37</f>
        <v>0</v>
      </c>
      <c r="F29" s="289"/>
      <c r="G29" s="290">
        <f>G28-'BS'!B36</f>
        <v>0</v>
      </c>
      <c r="H29" s="291">
        <f>H28-'BS'!B38</f>
        <v>-0.19499999999970896</v>
      </c>
      <c r="I29" s="35">
        <f>I28-'BS'!B39</f>
        <v>-0.19500000000698492</v>
      </c>
      <c r="J29" s="292">
        <f>J28-'BS'!B40</f>
        <v>0</v>
      </c>
      <c r="K29" s="293">
        <f>K28-'BS'!B41</f>
        <v>-0.19500000000698492</v>
      </c>
      <c r="L29" s="10"/>
      <c r="M29" s="157"/>
      <c r="N29" s="157"/>
      <c r="O29" s="157"/>
      <c r="P29" s="157"/>
      <c r="Q29" s="157"/>
    </row>
    <row r="30" spans="1:17" s="9" customFormat="1" ht="21.75" customHeight="1" collapsed="1">
      <c r="A30" s="65" t="s">
        <v>269</v>
      </c>
      <c r="B30" s="65"/>
      <c r="C30" s="108"/>
      <c r="D30" s="56"/>
      <c r="E30" s="280"/>
      <c r="F30" s="284"/>
      <c r="G30" s="285"/>
      <c r="H30" s="283"/>
      <c r="I30" s="36"/>
      <c r="J30" s="286"/>
      <c r="K30" s="279"/>
      <c r="L30" s="10"/>
      <c r="M30" s="157"/>
      <c r="N30" s="157"/>
      <c r="O30" s="157"/>
      <c r="P30" s="157"/>
      <c r="Q30" s="157"/>
    </row>
    <row r="31" spans="1:17" s="9" customFormat="1" ht="31.5" customHeight="1">
      <c r="A31" s="394" t="s">
        <v>212</v>
      </c>
      <c r="B31" s="395"/>
      <c r="C31" s="61">
        <v>152416</v>
      </c>
      <c r="D31" s="53">
        <v>76208</v>
      </c>
      <c r="E31" s="61">
        <f>3368</f>
        <v>3368</v>
      </c>
      <c r="F31" s="60">
        <f>4917+1</f>
        <v>4918</v>
      </c>
      <c r="G31" s="53">
        <v>90</v>
      </c>
      <c r="H31" s="59">
        <v>30867</v>
      </c>
      <c r="I31" s="37">
        <f>SUM(D31:H31)</f>
        <v>115451</v>
      </c>
      <c r="J31" s="106">
        <v>33586</v>
      </c>
      <c r="K31" s="107">
        <f>SUM(I31:J31)</f>
        <v>149037</v>
      </c>
      <c r="L31" s="10"/>
      <c r="M31" s="157"/>
      <c r="N31" s="157"/>
      <c r="O31" s="157"/>
      <c r="P31" s="157"/>
      <c r="Q31" s="157"/>
    </row>
    <row r="32" spans="1:17" s="9" customFormat="1" ht="21.75" customHeight="1">
      <c r="A32" s="44"/>
      <c r="B32" s="67"/>
      <c r="C32" s="31"/>
      <c r="D32" s="33"/>
      <c r="E32" s="108"/>
      <c r="F32" s="32"/>
      <c r="G32" s="33"/>
      <c r="H32" s="27"/>
      <c r="I32" s="37"/>
      <c r="J32" s="105"/>
      <c r="K32" s="109"/>
      <c r="L32" s="10"/>
      <c r="M32" s="157"/>
      <c r="N32" s="157"/>
      <c r="O32" s="157"/>
      <c r="P32" s="157"/>
      <c r="Q32" s="157"/>
    </row>
    <row r="33" spans="1:17" s="9" customFormat="1" ht="21.75" customHeight="1">
      <c r="A33" s="26"/>
      <c r="B33" s="67" t="s">
        <v>213</v>
      </c>
      <c r="C33" s="108"/>
      <c r="D33" s="56"/>
      <c r="E33" s="108"/>
      <c r="F33" s="110"/>
      <c r="G33" s="56"/>
      <c r="H33" s="27"/>
      <c r="I33" s="37"/>
      <c r="J33" s="105"/>
      <c r="K33" s="111"/>
      <c r="L33" s="10"/>
      <c r="M33" s="157"/>
      <c r="N33" s="157"/>
      <c r="O33" s="157"/>
      <c r="P33" s="157"/>
      <c r="Q33" s="157"/>
    </row>
    <row r="34" spans="1:17" s="9" customFormat="1" ht="21.75" customHeight="1">
      <c r="A34" s="26"/>
      <c r="B34" s="67" t="s">
        <v>214</v>
      </c>
      <c r="C34" s="108"/>
      <c r="D34" s="56"/>
      <c r="E34" s="108">
        <v>5</v>
      </c>
      <c r="F34" s="110"/>
      <c r="G34" s="56"/>
      <c r="H34" s="37">
        <v>-13</v>
      </c>
      <c r="I34" s="27">
        <f>SUM(D34:H34)</f>
        <v>-8</v>
      </c>
      <c r="J34" s="142"/>
      <c r="K34" s="37">
        <f>SUM(I34:J34)</f>
        <v>-8</v>
      </c>
      <c r="L34" s="10"/>
      <c r="M34" s="157"/>
      <c r="N34" s="157"/>
      <c r="O34" s="157"/>
      <c r="P34" s="157"/>
      <c r="Q34" s="157"/>
    </row>
    <row r="35" spans="1:17" s="9" customFormat="1" ht="21.75" customHeight="1">
      <c r="A35" s="26"/>
      <c r="B35" s="67"/>
      <c r="C35" s="108"/>
      <c r="D35" s="56"/>
      <c r="E35" s="108"/>
      <c r="F35" s="110"/>
      <c r="G35" s="56"/>
      <c r="H35" s="37"/>
      <c r="I35" s="37"/>
      <c r="J35" s="105"/>
      <c r="K35" s="111"/>
      <c r="M35" s="276"/>
      <c r="N35" s="157"/>
      <c r="O35" s="157"/>
      <c r="P35" s="157"/>
      <c r="Q35" s="157"/>
    </row>
    <row r="36" spans="1:17" s="9" customFormat="1" ht="23.25" customHeight="1">
      <c r="A36" s="26"/>
      <c r="B36" s="67" t="s">
        <v>186</v>
      </c>
      <c r="C36" s="112"/>
      <c r="D36" s="54"/>
      <c r="E36" s="113"/>
      <c r="F36" s="114">
        <f>-F31</f>
        <v>-4918</v>
      </c>
      <c r="G36" s="54"/>
      <c r="H36" s="115">
        <f>-F36</f>
        <v>4918</v>
      </c>
      <c r="I36" s="115">
        <f>SUM(D36:H36)</f>
        <v>0</v>
      </c>
      <c r="J36" s="116"/>
      <c r="K36" s="117">
        <f>SUM(I36:J36)</f>
        <v>0</v>
      </c>
      <c r="L36" s="10"/>
      <c r="M36" s="178"/>
      <c r="N36" s="157"/>
      <c r="O36" s="157"/>
      <c r="P36" s="157"/>
      <c r="Q36" s="157"/>
    </row>
    <row r="37" spans="1:17" s="9" customFormat="1" ht="23.25" customHeight="1">
      <c r="A37" s="26"/>
      <c r="B37" s="67"/>
      <c r="C37" s="31"/>
      <c r="D37" s="56"/>
      <c r="E37" s="108"/>
      <c r="F37" s="110"/>
      <c r="G37" s="56"/>
      <c r="H37" s="27"/>
      <c r="I37" s="37"/>
      <c r="J37" s="105"/>
      <c r="K37" s="111"/>
      <c r="L37" s="10"/>
      <c r="M37" s="157"/>
      <c r="N37" s="157"/>
      <c r="O37" s="157"/>
      <c r="P37" s="157"/>
      <c r="Q37" s="157"/>
    </row>
    <row r="38" spans="1:17" s="9" customFormat="1" ht="19.5" customHeight="1">
      <c r="A38" s="394" t="s">
        <v>185</v>
      </c>
      <c r="B38" s="395"/>
      <c r="C38" s="61">
        <f aca="true" t="shared" si="1" ref="C38:K38">SUM(C31:C37)</f>
        <v>152416</v>
      </c>
      <c r="D38" s="53">
        <f t="shared" si="1"/>
        <v>76208</v>
      </c>
      <c r="E38" s="61">
        <f t="shared" si="1"/>
        <v>3373</v>
      </c>
      <c r="F38" s="60">
        <f t="shared" si="1"/>
        <v>0</v>
      </c>
      <c r="G38" s="53">
        <f t="shared" si="1"/>
        <v>90</v>
      </c>
      <c r="H38" s="59">
        <f t="shared" si="1"/>
        <v>35772</v>
      </c>
      <c r="I38" s="37">
        <f t="shared" si="1"/>
        <v>115443</v>
      </c>
      <c r="J38" s="106">
        <f t="shared" si="1"/>
        <v>33586</v>
      </c>
      <c r="K38" s="107">
        <f t="shared" si="1"/>
        <v>149029</v>
      </c>
      <c r="L38" s="10"/>
      <c r="M38" s="157"/>
      <c r="N38" s="157"/>
      <c r="O38" s="157"/>
      <c r="P38" s="157"/>
      <c r="Q38" s="157"/>
    </row>
    <row r="39" spans="1:17" s="9" customFormat="1" ht="21.75" customHeight="1">
      <c r="A39" s="26"/>
      <c r="B39" s="67"/>
      <c r="C39" s="108"/>
      <c r="D39" s="56"/>
      <c r="E39" s="108"/>
      <c r="F39" s="110"/>
      <c r="G39" s="56"/>
      <c r="H39" s="27"/>
      <c r="I39" s="37"/>
      <c r="J39" s="105"/>
      <c r="K39" s="111"/>
      <c r="L39" s="10"/>
      <c r="M39" s="157"/>
      <c r="N39" s="157"/>
      <c r="O39" s="157"/>
      <c r="P39" s="157"/>
      <c r="Q39" s="157"/>
    </row>
    <row r="40" spans="1:17" s="9" customFormat="1" ht="21.75" customHeight="1">
      <c r="A40" s="26"/>
      <c r="B40" s="67" t="s">
        <v>270</v>
      </c>
      <c r="C40" s="108">
        <f>C38*5-C38</f>
        <v>609664</v>
      </c>
      <c r="D40" s="56"/>
      <c r="E40" s="108"/>
      <c r="F40" s="110"/>
      <c r="G40" s="56"/>
      <c r="H40" s="27"/>
      <c r="I40" s="37"/>
      <c r="J40" s="105"/>
      <c r="K40" s="111"/>
      <c r="L40" s="10"/>
      <c r="M40" s="157"/>
      <c r="N40" s="157"/>
      <c r="O40" s="157"/>
      <c r="P40" s="157"/>
      <c r="Q40" s="157"/>
    </row>
    <row r="41" spans="1:17" s="9" customFormat="1" ht="21.75" customHeight="1">
      <c r="A41" s="26"/>
      <c r="B41" s="67"/>
      <c r="C41" s="108"/>
      <c r="D41" s="56"/>
      <c r="E41" s="108"/>
      <c r="F41" s="110"/>
      <c r="G41" s="56"/>
      <c r="H41" s="27"/>
      <c r="I41" s="37"/>
      <c r="J41" s="105"/>
      <c r="K41" s="111"/>
      <c r="L41" s="10"/>
      <c r="M41" s="157"/>
      <c r="N41" s="157"/>
      <c r="O41" s="157"/>
      <c r="P41" s="157"/>
      <c r="Q41" s="157"/>
    </row>
    <row r="42" spans="1:17" s="9" customFormat="1" ht="21.75" customHeight="1">
      <c r="A42" s="26"/>
      <c r="B42" s="67" t="s">
        <v>243</v>
      </c>
      <c r="C42" s="108"/>
      <c r="D42" s="56"/>
      <c r="E42" s="108"/>
      <c r="F42" s="110"/>
      <c r="G42" s="56"/>
      <c r="H42" s="27">
        <f>-6631*0-5129+10</f>
        <v>-5119</v>
      </c>
      <c r="I42" s="37">
        <f>SUM(D42:H42)</f>
        <v>-5119</v>
      </c>
      <c r="J42" s="27">
        <v>-1513</v>
      </c>
      <c r="K42" s="118">
        <f>+I42+J42</f>
        <v>-6632</v>
      </c>
      <c r="L42" s="10"/>
      <c r="M42" s="157"/>
      <c r="N42" s="157"/>
      <c r="O42" s="157"/>
      <c r="P42" s="157"/>
      <c r="Q42" s="157"/>
    </row>
    <row r="43" spans="1:17" s="9" customFormat="1" ht="21.75" customHeight="1">
      <c r="A43" s="26"/>
      <c r="B43" s="67" t="s">
        <v>83</v>
      </c>
      <c r="C43" s="108"/>
      <c r="D43" s="56"/>
      <c r="E43" s="108"/>
      <c r="F43" s="110"/>
      <c r="G43" s="56"/>
      <c r="H43" s="27">
        <v>13987</v>
      </c>
      <c r="I43" s="37">
        <f>SUM(D43:H43)</f>
        <v>13987</v>
      </c>
      <c r="J43" s="105">
        <v>5245</v>
      </c>
      <c r="K43" s="118">
        <f>+I43+J43</f>
        <v>19232</v>
      </c>
      <c r="L43" s="10"/>
      <c r="M43" s="157"/>
      <c r="N43" s="157"/>
      <c r="O43" s="157"/>
      <c r="P43" s="157"/>
      <c r="Q43" s="157"/>
    </row>
    <row r="44" spans="1:17" s="9" customFormat="1" ht="21.75" customHeight="1" thickBot="1">
      <c r="A44" s="26"/>
      <c r="B44" s="67"/>
      <c r="C44" s="108"/>
      <c r="D44" s="56"/>
      <c r="E44" s="31"/>
      <c r="F44" s="32"/>
      <c r="G44" s="56"/>
      <c r="H44" s="27"/>
      <c r="I44" s="27"/>
      <c r="J44" s="105"/>
      <c r="K44" s="109"/>
      <c r="L44" s="10"/>
      <c r="M44" s="157"/>
      <c r="N44" s="157"/>
      <c r="O44" s="157"/>
      <c r="P44" s="157"/>
      <c r="Q44" s="157"/>
    </row>
    <row r="45" spans="1:17" s="9" customFormat="1" ht="31.5" customHeight="1" thickBot="1">
      <c r="A45" s="405" t="s">
        <v>273</v>
      </c>
      <c r="B45" s="373"/>
      <c r="C45" s="119">
        <f>SUM(C38:C44)</f>
        <v>762080</v>
      </c>
      <c r="D45" s="120">
        <f aca="true" t="shared" si="2" ref="D45:K45">SUM(D38:D44)</f>
        <v>76208</v>
      </c>
      <c r="E45" s="119">
        <f t="shared" si="2"/>
        <v>3373</v>
      </c>
      <c r="F45" s="121">
        <f t="shared" si="2"/>
        <v>0</v>
      </c>
      <c r="G45" s="120">
        <f t="shared" si="2"/>
        <v>90</v>
      </c>
      <c r="H45" s="122">
        <f t="shared" si="2"/>
        <v>44640</v>
      </c>
      <c r="I45" s="123">
        <f t="shared" si="2"/>
        <v>124311</v>
      </c>
      <c r="J45" s="124">
        <f t="shared" si="2"/>
        <v>37318</v>
      </c>
      <c r="K45" s="125">
        <f t="shared" si="2"/>
        <v>161629</v>
      </c>
      <c r="L45" s="310"/>
      <c r="M45" s="276"/>
      <c r="N45" s="157"/>
      <c r="O45" s="157"/>
      <c r="P45" s="157"/>
      <c r="Q45" s="157"/>
    </row>
    <row r="46" spans="1:17" s="9" customFormat="1" ht="19.5" customHeight="1">
      <c r="A46" s="133"/>
      <c r="B46" s="133"/>
      <c r="C46" s="134"/>
      <c r="D46" s="134"/>
      <c r="E46" s="134"/>
      <c r="F46" s="134"/>
      <c r="G46" s="134"/>
      <c r="H46" s="134"/>
      <c r="I46" s="135"/>
      <c r="J46" s="136"/>
      <c r="K46" s="137"/>
      <c r="L46" s="10"/>
      <c r="M46" s="332"/>
      <c r="N46" s="157"/>
      <c r="O46" s="157"/>
      <c r="P46" s="157"/>
      <c r="Q46" s="157"/>
    </row>
    <row r="47" spans="1:19" s="10" customFormat="1" ht="33" customHeight="1">
      <c r="A47" s="374" t="s">
        <v>234</v>
      </c>
      <c r="B47" s="374"/>
      <c r="C47" s="374"/>
      <c r="D47" s="374"/>
      <c r="E47" s="374"/>
      <c r="F47" s="374"/>
      <c r="G47" s="374"/>
      <c r="H47" s="374"/>
      <c r="I47" s="374"/>
      <c r="J47" s="374"/>
      <c r="K47" s="374"/>
      <c r="L47" s="138"/>
      <c r="M47" s="333"/>
      <c r="N47" s="334"/>
      <c r="O47" s="188"/>
      <c r="P47" s="188"/>
      <c r="Q47" s="188"/>
      <c r="S47" s="325" t="s">
        <v>303</v>
      </c>
    </row>
    <row r="48" spans="1:17" s="9" customFormat="1" ht="30" customHeight="1">
      <c r="A48" s="399" t="s">
        <v>237</v>
      </c>
      <c r="B48" s="399"/>
      <c r="C48" s="399"/>
      <c r="D48" s="400"/>
      <c r="E48" s="400"/>
      <c r="F48" s="400"/>
      <c r="G48" s="400"/>
      <c r="H48" s="400"/>
      <c r="I48" s="400"/>
      <c r="J48" s="401"/>
      <c r="K48" s="401"/>
      <c r="M48" s="335"/>
      <c r="N48" s="157"/>
      <c r="O48" s="157"/>
      <c r="P48" s="157"/>
      <c r="Q48" s="157"/>
    </row>
    <row r="49" spans="2:11" s="157" customFormat="1" ht="15">
      <c r="B49" s="152"/>
      <c r="C49" s="152"/>
      <c r="D49" s="152"/>
      <c r="E49" s="313"/>
      <c r="F49" s="313"/>
      <c r="G49" s="313"/>
      <c r="H49" s="313"/>
      <c r="I49" s="313"/>
      <c r="J49" s="323"/>
      <c r="K49" s="323"/>
    </row>
    <row r="50" spans="1:11" s="157" customFormat="1" ht="15">
      <c r="A50" s="157" t="s">
        <v>233</v>
      </c>
      <c r="B50" s="313"/>
      <c r="C50" s="313"/>
      <c r="D50" s="313"/>
      <c r="E50" s="313"/>
      <c r="F50" s="313"/>
      <c r="G50" s="313"/>
      <c r="H50" s="313"/>
      <c r="I50" s="313"/>
      <c r="J50" s="323"/>
      <c r="K50" s="323"/>
    </row>
    <row r="51" spans="3:11" s="157" customFormat="1" ht="15">
      <c r="C51" s="323"/>
      <c r="J51" s="323"/>
      <c r="K51" s="323"/>
    </row>
    <row r="52" spans="2:11" s="157" customFormat="1" ht="15">
      <c r="B52" s="247"/>
      <c r="C52" s="323"/>
      <c r="J52" s="323"/>
      <c r="K52" s="323"/>
    </row>
    <row r="53" spans="2:11" s="157" customFormat="1" ht="15">
      <c r="B53" s="247"/>
      <c r="C53" s="323"/>
      <c r="J53" s="323"/>
      <c r="K53" s="323"/>
    </row>
    <row r="54" spans="3:11" s="157" customFormat="1" ht="15">
      <c r="C54" s="323"/>
      <c r="J54" s="323"/>
      <c r="K54" s="323"/>
    </row>
    <row r="55" spans="2:11" s="157" customFormat="1" ht="15">
      <c r="B55" s="247"/>
      <c r="C55" s="323"/>
      <c r="J55" s="323"/>
      <c r="K55" s="323"/>
    </row>
    <row r="56" spans="3:11" s="157" customFormat="1" ht="15">
      <c r="C56" s="323"/>
      <c r="J56" s="323"/>
      <c r="K56" s="323"/>
    </row>
    <row r="57" spans="3:11" s="157" customFormat="1" ht="15">
      <c r="C57" s="323"/>
      <c r="J57" s="323"/>
      <c r="K57" s="323"/>
    </row>
    <row r="58" spans="3:11" s="157" customFormat="1" ht="15">
      <c r="C58" s="323"/>
      <c r="J58" s="323"/>
      <c r="K58" s="323"/>
    </row>
    <row r="59" spans="2:11" s="157" customFormat="1" ht="15">
      <c r="B59" s="324"/>
      <c r="C59" s="323"/>
      <c r="J59" s="323"/>
      <c r="K59" s="323"/>
    </row>
    <row r="60" spans="3:11" s="157" customFormat="1" ht="15">
      <c r="C60" s="323"/>
      <c r="J60" s="323"/>
      <c r="K60" s="323"/>
    </row>
    <row r="61" spans="3:11" s="157" customFormat="1" ht="15">
      <c r="C61" s="323"/>
      <c r="J61" s="323"/>
      <c r="K61" s="323"/>
    </row>
    <row r="62" spans="3:11" s="157" customFormat="1" ht="15">
      <c r="C62" s="323"/>
      <c r="J62" s="323"/>
      <c r="K62" s="323"/>
    </row>
    <row r="63" spans="3:11" s="157" customFormat="1" ht="15">
      <c r="C63" s="323"/>
      <c r="J63" s="323"/>
      <c r="K63" s="323"/>
    </row>
    <row r="64" s="157" customFormat="1" ht="15">
      <c r="C64" s="323"/>
    </row>
    <row r="65" s="157" customFormat="1" ht="15">
      <c r="C65" s="323"/>
    </row>
    <row r="66" s="157" customFormat="1" ht="15">
      <c r="C66" s="323"/>
    </row>
    <row r="67" s="157" customFormat="1" ht="15">
      <c r="C67" s="323"/>
    </row>
    <row r="68" s="157" customFormat="1" ht="15">
      <c r="C68" s="323"/>
    </row>
    <row r="69" spans="2:3" s="157" customFormat="1" ht="15">
      <c r="B69" s="324"/>
      <c r="C69" s="323"/>
    </row>
    <row r="70" s="157" customFormat="1" ht="15">
      <c r="C70" s="323"/>
    </row>
    <row r="71" s="157" customFormat="1" ht="15">
      <c r="C71" s="323"/>
    </row>
    <row r="72" s="157" customFormat="1" ht="15">
      <c r="C72" s="323"/>
    </row>
    <row r="73" s="157" customFormat="1" ht="15">
      <c r="C73" s="323"/>
    </row>
    <row r="74" s="157" customFormat="1" ht="15">
      <c r="C74" s="323"/>
    </row>
    <row r="75" s="157" customFormat="1" ht="15">
      <c r="C75" s="323"/>
    </row>
    <row r="76" s="157" customFormat="1" ht="15">
      <c r="C76" s="323"/>
    </row>
    <row r="77" s="157" customFormat="1" ht="15">
      <c r="C77" s="323"/>
    </row>
    <row r="78" s="157" customFormat="1" ht="15">
      <c r="C78" s="323"/>
    </row>
    <row r="79" s="157" customFormat="1" ht="15">
      <c r="C79" s="323"/>
    </row>
    <row r="80" s="157" customFormat="1" ht="15">
      <c r="C80" s="323"/>
    </row>
    <row r="81" s="157" customFormat="1" ht="15">
      <c r="C81" s="323"/>
    </row>
    <row r="82" s="157" customFormat="1" ht="15">
      <c r="C82" s="323"/>
    </row>
    <row r="83" s="157" customFormat="1" ht="15">
      <c r="C83" s="323"/>
    </row>
    <row r="84" s="157" customFormat="1" ht="15">
      <c r="C84" s="323"/>
    </row>
    <row r="85" s="157" customFormat="1" ht="15">
      <c r="C85" s="323"/>
    </row>
    <row r="86" s="157" customFormat="1" ht="15">
      <c r="C86" s="323"/>
    </row>
    <row r="87" s="157" customFormat="1" ht="15">
      <c r="C87" s="323"/>
    </row>
    <row r="88" s="157" customFormat="1" ht="15">
      <c r="C88" s="323"/>
    </row>
    <row r="89" s="157" customFormat="1" ht="15">
      <c r="C89" s="323"/>
    </row>
    <row r="90" s="157" customFormat="1" ht="15">
      <c r="C90" s="323"/>
    </row>
    <row r="91" s="157" customFormat="1" ht="15"/>
    <row r="92" s="157" customFormat="1" ht="15"/>
    <row r="93" s="157" customFormat="1" ht="15"/>
    <row r="94" s="157" customFormat="1" ht="15"/>
    <row r="95" s="157" customFormat="1" ht="15"/>
    <row r="96" s="157" customFormat="1" ht="15"/>
    <row r="97" s="157" customFormat="1" ht="15"/>
    <row r="98" s="157" customFormat="1" ht="15"/>
    <row r="99" spans="2:17" s="9" customFormat="1" ht="15">
      <c r="B99" s="13"/>
      <c r="M99" s="157"/>
      <c r="N99" s="157"/>
      <c r="O99" s="157"/>
      <c r="P99" s="157"/>
      <c r="Q99" s="157"/>
    </row>
    <row r="100" spans="2:17" s="9" customFormat="1" ht="15">
      <c r="B100" s="13"/>
      <c r="M100" s="157"/>
      <c r="N100" s="157"/>
      <c r="O100" s="157"/>
      <c r="P100" s="157"/>
      <c r="Q100" s="157"/>
    </row>
    <row r="101" spans="2:17" s="9" customFormat="1" ht="15">
      <c r="B101" s="13"/>
      <c r="M101" s="157"/>
      <c r="N101" s="157"/>
      <c r="O101" s="157"/>
      <c r="P101" s="157"/>
      <c r="Q101" s="157"/>
    </row>
    <row r="102" spans="2:17" s="9" customFormat="1" ht="15">
      <c r="B102" s="13"/>
      <c r="M102" s="157"/>
      <c r="N102" s="157"/>
      <c r="O102" s="157"/>
      <c r="P102" s="157"/>
      <c r="Q102" s="157"/>
    </row>
    <row r="103" spans="2:17" s="9" customFormat="1" ht="15">
      <c r="B103" s="13"/>
      <c r="M103" s="157"/>
      <c r="N103" s="157"/>
      <c r="O103" s="157"/>
      <c r="P103" s="157"/>
      <c r="Q103" s="157"/>
    </row>
    <row r="104" spans="2:17" s="9" customFormat="1" ht="15">
      <c r="B104" s="13"/>
      <c r="M104" s="157"/>
      <c r="N104" s="157"/>
      <c r="O104" s="157"/>
      <c r="P104" s="157"/>
      <c r="Q104" s="157"/>
    </row>
    <row r="105" spans="2:17" s="9" customFormat="1" ht="15">
      <c r="B105" s="13"/>
      <c r="M105" s="157"/>
      <c r="N105" s="157"/>
      <c r="O105" s="157"/>
      <c r="P105" s="157"/>
      <c r="Q105" s="157"/>
    </row>
    <row r="106" spans="2:17" s="9" customFormat="1" ht="15">
      <c r="B106" s="13"/>
      <c r="M106" s="157"/>
      <c r="N106" s="157"/>
      <c r="O106" s="157"/>
      <c r="P106" s="157"/>
      <c r="Q106" s="157"/>
    </row>
    <row r="107" spans="2:17" s="9" customFormat="1" ht="15">
      <c r="B107" s="13"/>
      <c r="M107" s="157"/>
      <c r="N107" s="157"/>
      <c r="O107" s="157"/>
      <c r="P107" s="157"/>
      <c r="Q107" s="157"/>
    </row>
    <row r="108" spans="2:17" s="9" customFormat="1" ht="15">
      <c r="B108" s="13"/>
      <c r="M108" s="157"/>
      <c r="N108" s="157"/>
      <c r="O108" s="157"/>
      <c r="P108" s="157"/>
      <c r="Q108" s="157"/>
    </row>
    <row r="109" spans="2:17" s="9" customFormat="1" ht="15">
      <c r="B109" s="13"/>
      <c r="M109" s="157"/>
      <c r="N109" s="157"/>
      <c r="O109" s="157"/>
      <c r="P109" s="157"/>
      <c r="Q109" s="157"/>
    </row>
    <row r="110" spans="2:17" s="9" customFormat="1" ht="15">
      <c r="B110" s="13"/>
      <c r="M110" s="157"/>
      <c r="N110" s="157"/>
      <c r="O110" s="157"/>
      <c r="P110" s="157"/>
      <c r="Q110" s="157"/>
    </row>
    <row r="111" spans="2:17" s="9" customFormat="1" ht="15">
      <c r="B111" s="13"/>
      <c r="M111" s="157"/>
      <c r="N111" s="157"/>
      <c r="O111" s="157"/>
      <c r="P111" s="157"/>
      <c r="Q111" s="157"/>
    </row>
    <row r="112" spans="2:17" s="9" customFormat="1" ht="15">
      <c r="B112" s="13"/>
      <c r="M112" s="157"/>
      <c r="N112" s="157"/>
      <c r="O112" s="157"/>
      <c r="P112" s="157"/>
      <c r="Q112" s="157"/>
    </row>
    <row r="113" spans="2:17" s="9" customFormat="1" ht="15">
      <c r="B113" s="13"/>
      <c r="M113" s="157"/>
      <c r="N113" s="157"/>
      <c r="O113" s="157"/>
      <c r="P113" s="157"/>
      <c r="Q113" s="157"/>
    </row>
    <row r="114" spans="2:17" s="9" customFormat="1" ht="15">
      <c r="B114" s="13"/>
      <c r="M114" s="157"/>
      <c r="N114" s="157"/>
      <c r="O114" s="157"/>
      <c r="P114" s="157"/>
      <c r="Q114" s="157"/>
    </row>
    <row r="115" spans="2:17" s="9" customFormat="1" ht="15">
      <c r="B115" s="13"/>
      <c r="M115" s="157"/>
      <c r="N115" s="157"/>
      <c r="O115" s="157"/>
      <c r="P115" s="157"/>
      <c r="Q115" s="157"/>
    </row>
    <row r="116" spans="2:17" s="9" customFormat="1" ht="15">
      <c r="B116" s="13"/>
      <c r="M116" s="157"/>
      <c r="N116" s="157"/>
      <c r="O116" s="157"/>
      <c r="P116" s="157"/>
      <c r="Q116" s="157"/>
    </row>
    <row r="117" spans="2:17" s="9" customFormat="1" ht="15">
      <c r="B117" s="13"/>
      <c r="M117" s="157"/>
      <c r="N117" s="157"/>
      <c r="O117" s="157"/>
      <c r="P117" s="157"/>
      <c r="Q117" s="157"/>
    </row>
    <row r="118" spans="2:17" s="9" customFormat="1" ht="15">
      <c r="B118" s="13"/>
      <c r="M118" s="157"/>
      <c r="N118" s="157"/>
      <c r="O118" s="157"/>
      <c r="P118" s="157"/>
      <c r="Q118" s="157"/>
    </row>
    <row r="119" spans="2:17" s="9" customFormat="1" ht="15">
      <c r="B119" s="13"/>
      <c r="M119" s="157"/>
      <c r="N119" s="157"/>
      <c r="O119" s="157"/>
      <c r="P119" s="157"/>
      <c r="Q119" s="157"/>
    </row>
    <row r="120" spans="2:17" s="9" customFormat="1" ht="15">
      <c r="B120" s="13"/>
      <c r="M120" s="157"/>
      <c r="N120" s="157"/>
      <c r="O120" s="157"/>
      <c r="P120" s="157"/>
      <c r="Q120" s="157"/>
    </row>
    <row r="121" spans="2:17" s="9" customFormat="1" ht="15">
      <c r="B121" s="13"/>
      <c r="M121" s="157"/>
      <c r="N121" s="157"/>
      <c r="O121" s="157"/>
      <c r="P121" s="157"/>
      <c r="Q121" s="157"/>
    </row>
    <row r="122" spans="2:17" s="9" customFormat="1" ht="15">
      <c r="B122" s="13"/>
      <c r="M122" s="157"/>
      <c r="N122" s="157"/>
      <c r="O122" s="157"/>
      <c r="P122" s="157"/>
      <c r="Q122" s="157"/>
    </row>
    <row r="123" spans="2:17" s="9" customFormat="1" ht="15">
      <c r="B123" s="13"/>
      <c r="M123" s="157"/>
      <c r="N123" s="157"/>
      <c r="O123" s="157"/>
      <c r="P123" s="157"/>
      <c r="Q123" s="157"/>
    </row>
    <row r="124" spans="2:17" s="9" customFormat="1" ht="15">
      <c r="B124" s="13"/>
      <c r="M124" s="157"/>
      <c r="N124" s="157"/>
      <c r="O124" s="157"/>
      <c r="P124" s="157"/>
      <c r="Q124" s="157"/>
    </row>
    <row r="125" spans="2:17" s="9" customFormat="1" ht="15">
      <c r="B125" s="13"/>
      <c r="M125" s="157"/>
      <c r="N125" s="157"/>
      <c r="O125" s="157"/>
      <c r="P125" s="157"/>
      <c r="Q125" s="157"/>
    </row>
    <row r="126" spans="2:17" s="9" customFormat="1" ht="15">
      <c r="B126" s="13"/>
      <c r="M126" s="157"/>
      <c r="N126" s="157"/>
      <c r="O126" s="157"/>
      <c r="P126" s="157"/>
      <c r="Q126" s="157"/>
    </row>
    <row r="127" spans="2:17" s="9" customFormat="1" ht="15">
      <c r="B127" s="13"/>
      <c r="M127" s="157"/>
      <c r="N127" s="157"/>
      <c r="O127" s="157"/>
      <c r="P127" s="157"/>
      <c r="Q127" s="157"/>
    </row>
    <row r="128" spans="2:17" s="9" customFormat="1" ht="15">
      <c r="B128" s="13"/>
      <c r="M128" s="157"/>
      <c r="N128" s="157"/>
      <c r="O128" s="157"/>
      <c r="P128" s="157"/>
      <c r="Q128" s="157"/>
    </row>
    <row r="129" spans="2:17" s="9" customFormat="1" ht="15">
      <c r="B129" s="13"/>
      <c r="M129" s="157"/>
      <c r="N129" s="157"/>
      <c r="O129" s="157"/>
      <c r="P129" s="157"/>
      <c r="Q129" s="157"/>
    </row>
    <row r="130" spans="2:17" s="9" customFormat="1" ht="15">
      <c r="B130" s="13"/>
      <c r="M130" s="157"/>
      <c r="N130" s="157"/>
      <c r="O130" s="157"/>
      <c r="P130" s="157"/>
      <c r="Q130" s="157"/>
    </row>
    <row r="131" spans="2:17" s="9" customFormat="1" ht="15">
      <c r="B131" s="13"/>
      <c r="M131" s="157"/>
      <c r="N131" s="157"/>
      <c r="O131" s="157"/>
      <c r="P131" s="157"/>
      <c r="Q131" s="157"/>
    </row>
    <row r="132" spans="2:17" s="9" customFormat="1" ht="15">
      <c r="B132" s="13"/>
      <c r="M132" s="157"/>
      <c r="N132" s="157"/>
      <c r="O132" s="157"/>
      <c r="P132" s="157"/>
      <c r="Q132" s="157"/>
    </row>
    <row r="133" spans="2:17" s="9" customFormat="1" ht="15">
      <c r="B133" s="13"/>
      <c r="M133" s="157"/>
      <c r="N133" s="157"/>
      <c r="O133" s="157"/>
      <c r="P133" s="157"/>
      <c r="Q133" s="157"/>
    </row>
    <row r="134" spans="2:17" s="9" customFormat="1" ht="15">
      <c r="B134" s="13"/>
      <c r="M134" s="157"/>
      <c r="N134" s="157"/>
      <c r="O134" s="157"/>
      <c r="P134" s="157"/>
      <c r="Q134" s="157"/>
    </row>
    <row r="135" spans="2:17" s="9" customFormat="1" ht="15">
      <c r="B135" s="13"/>
      <c r="M135" s="157"/>
      <c r="N135" s="157"/>
      <c r="O135" s="157"/>
      <c r="P135" s="157"/>
      <c r="Q135" s="157"/>
    </row>
    <row r="136" spans="2:17" s="9" customFormat="1" ht="15">
      <c r="B136" s="13"/>
      <c r="M136" s="157"/>
      <c r="N136" s="157"/>
      <c r="O136" s="157"/>
      <c r="P136" s="157"/>
      <c r="Q136" s="157"/>
    </row>
    <row r="137" spans="2:17" s="9" customFormat="1" ht="15">
      <c r="B137" s="13"/>
      <c r="M137" s="157"/>
      <c r="N137" s="157"/>
      <c r="O137" s="157"/>
      <c r="P137" s="157"/>
      <c r="Q137" s="157"/>
    </row>
    <row r="138" spans="2:17" s="9" customFormat="1" ht="15">
      <c r="B138" s="13"/>
      <c r="M138" s="157"/>
      <c r="N138" s="157"/>
      <c r="O138" s="157"/>
      <c r="P138" s="157"/>
      <c r="Q138" s="157"/>
    </row>
    <row r="139" spans="2:17" s="9" customFormat="1" ht="15">
      <c r="B139" s="13"/>
      <c r="M139" s="157"/>
      <c r="N139" s="157"/>
      <c r="O139" s="157"/>
      <c r="P139" s="157"/>
      <c r="Q139" s="157"/>
    </row>
    <row r="140" spans="2:17" s="9" customFormat="1" ht="15">
      <c r="B140" s="13"/>
      <c r="M140" s="157"/>
      <c r="N140" s="157"/>
      <c r="O140" s="157"/>
      <c r="P140" s="157"/>
      <c r="Q140" s="157"/>
    </row>
    <row r="141" spans="2:17" s="9" customFormat="1" ht="15">
      <c r="B141" s="13"/>
      <c r="M141" s="157"/>
      <c r="N141" s="157"/>
      <c r="O141" s="157"/>
      <c r="P141" s="157"/>
      <c r="Q141" s="157"/>
    </row>
    <row r="142" spans="2:17" s="9" customFormat="1" ht="15">
      <c r="B142" s="13"/>
      <c r="M142" s="157"/>
      <c r="N142" s="157"/>
      <c r="O142" s="157"/>
      <c r="P142" s="157"/>
      <c r="Q142" s="157"/>
    </row>
    <row r="143" spans="2:17" s="9" customFormat="1" ht="15">
      <c r="B143" s="13"/>
      <c r="M143" s="157"/>
      <c r="N143" s="157"/>
      <c r="O143" s="157"/>
      <c r="P143" s="157"/>
      <c r="Q143" s="157"/>
    </row>
    <row r="144" spans="2:17" s="9" customFormat="1" ht="15">
      <c r="B144" s="13"/>
      <c r="M144" s="157"/>
      <c r="N144" s="157"/>
      <c r="O144" s="157"/>
      <c r="P144" s="157"/>
      <c r="Q144" s="157"/>
    </row>
    <row r="145" spans="2:17" s="9" customFormat="1" ht="15">
      <c r="B145" s="13"/>
      <c r="M145" s="157"/>
      <c r="N145" s="157"/>
      <c r="O145" s="157"/>
      <c r="P145" s="157"/>
      <c r="Q145" s="157"/>
    </row>
    <row r="146" spans="2:17" s="9" customFormat="1" ht="15">
      <c r="B146" s="13"/>
      <c r="M146" s="157"/>
      <c r="N146" s="157"/>
      <c r="O146" s="157"/>
      <c r="P146" s="157"/>
      <c r="Q146" s="157"/>
    </row>
    <row r="147" spans="2:17" s="9" customFormat="1" ht="15">
      <c r="B147" s="13"/>
      <c r="M147" s="157"/>
      <c r="N147" s="157"/>
      <c r="O147" s="157"/>
      <c r="P147" s="157"/>
      <c r="Q147" s="157"/>
    </row>
    <row r="148" spans="2:17" s="9" customFormat="1" ht="15">
      <c r="B148" s="13"/>
      <c r="M148" s="157"/>
      <c r="N148" s="157"/>
      <c r="O148" s="157"/>
      <c r="P148" s="157"/>
      <c r="Q148" s="157"/>
    </row>
    <row r="149" spans="2:17" s="9" customFormat="1" ht="15">
      <c r="B149" s="13"/>
      <c r="M149" s="157"/>
      <c r="N149" s="157"/>
      <c r="O149" s="157"/>
      <c r="P149" s="157"/>
      <c r="Q149" s="157"/>
    </row>
    <row r="150" spans="2:17" s="9" customFormat="1" ht="15">
      <c r="B150" s="13"/>
      <c r="M150" s="157"/>
      <c r="N150" s="157"/>
      <c r="O150" s="157"/>
      <c r="P150" s="157"/>
      <c r="Q150" s="157"/>
    </row>
    <row r="151" spans="2:17" s="9" customFormat="1" ht="15">
      <c r="B151" s="13"/>
      <c r="M151" s="157"/>
      <c r="N151" s="157"/>
      <c r="O151" s="157"/>
      <c r="P151" s="157"/>
      <c r="Q151" s="157"/>
    </row>
    <row r="152" spans="2:17" s="9" customFormat="1" ht="15">
      <c r="B152" s="13"/>
      <c r="M152" s="157"/>
      <c r="N152" s="157"/>
      <c r="O152" s="157"/>
      <c r="P152" s="157"/>
      <c r="Q152" s="157"/>
    </row>
    <row r="153" spans="2:17" s="9" customFormat="1" ht="15">
      <c r="B153" s="13"/>
      <c r="M153" s="157"/>
      <c r="N153" s="157"/>
      <c r="O153" s="157"/>
      <c r="P153" s="157"/>
      <c r="Q153" s="157"/>
    </row>
    <row r="154" spans="2:17" s="9" customFormat="1" ht="15">
      <c r="B154" s="13"/>
      <c r="M154" s="157"/>
      <c r="N154" s="157"/>
      <c r="O154" s="157"/>
      <c r="P154" s="157"/>
      <c r="Q154" s="157"/>
    </row>
    <row r="155" spans="2:17" s="9" customFormat="1" ht="15">
      <c r="B155" s="13"/>
      <c r="M155" s="157"/>
      <c r="N155" s="157"/>
      <c r="O155" s="157"/>
      <c r="P155" s="157"/>
      <c r="Q155" s="157"/>
    </row>
    <row r="156" spans="2:17" s="9" customFormat="1" ht="15">
      <c r="B156" s="13"/>
      <c r="M156" s="157"/>
      <c r="N156" s="157"/>
      <c r="O156" s="157"/>
      <c r="P156" s="157"/>
      <c r="Q156" s="157"/>
    </row>
    <row r="157" spans="2:17" s="9" customFormat="1" ht="15">
      <c r="B157" s="13"/>
      <c r="M157" s="157"/>
      <c r="N157" s="157"/>
      <c r="O157" s="157"/>
      <c r="P157" s="157"/>
      <c r="Q157" s="157"/>
    </row>
    <row r="158" spans="2:17" s="9" customFormat="1" ht="15">
      <c r="B158" s="13"/>
      <c r="M158" s="157"/>
      <c r="N158" s="157"/>
      <c r="O158" s="157"/>
      <c r="P158" s="157"/>
      <c r="Q158" s="157"/>
    </row>
    <row r="159" spans="2:17" s="9" customFormat="1" ht="15">
      <c r="B159" s="13"/>
      <c r="M159" s="157"/>
      <c r="N159" s="157"/>
      <c r="O159" s="157"/>
      <c r="P159" s="157"/>
      <c r="Q159" s="157"/>
    </row>
    <row r="160" spans="2:17" s="9" customFormat="1" ht="15">
      <c r="B160" s="13"/>
      <c r="M160" s="157"/>
      <c r="N160" s="157"/>
      <c r="O160" s="157"/>
      <c r="P160" s="157"/>
      <c r="Q160" s="157"/>
    </row>
    <row r="161" spans="2:17" s="9" customFormat="1" ht="15">
      <c r="B161" s="13"/>
      <c r="M161" s="157"/>
      <c r="N161" s="157"/>
      <c r="O161" s="157"/>
      <c r="P161" s="157"/>
      <c r="Q161" s="157"/>
    </row>
    <row r="162" spans="2:17" s="9" customFormat="1" ht="15">
      <c r="B162" s="13"/>
      <c r="M162" s="157"/>
      <c r="N162" s="157"/>
      <c r="O162" s="157"/>
      <c r="P162" s="157"/>
      <c r="Q162" s="157"/>
    </row>
    <row r="163" spans="2:17" s="9" customFormat="1" ht="15">
      <c r="B163" s="13"/>
      <c r="M163" s="157"/>
      <c r="N163" s="157"/>
      <c r="O163" s="157"/>
      <c r="P163" s="157"/>
      <c r="Q163" s="157"/>
    </row>
    <row r="164" spans="2:17" s="9" customFormat="1" ht="15">
      <c r="B164" s="13"/>
      <c r="M164" s="157"/>
      <c r="N164" s="157"/>
      <c r="O164" s="157"/>
      <c r="P164" s="157"/>
      <c r="Q164" s="157"/>
    </row>
    <row r="165" spans="2:17" s="9" customFormat="1" ht="15">
      <c r="B165" s="13"/>
      <c r="M165" s="157"/>
      <c r="N165" s="157"/>
      <c r="O165" s="157"/>
      <c r="P165" s="157"/>
      <c r="Q165" s="157"/>
    </row>
    <row r="166" spans="2:17" s="9" customFormat="1" ht="15">
      <c r="B166" s="13"/>
      <c r="M166" s="157"/>
      <c r="N166" s="157"/>
      <c r="O166" s="157"/>
      <c r="P166" s="157"/>
      <c r="Q166" s="157"/>
    </row>
    <row r="167" spans="2:17" s="9" customFormat="1" ht="15">
      <c r="B167" s="13"/>
      <c r="M167" s="157"/>
      <c r="N167" s="157"/>
      <c r="O167" s="157"/>
      <c r="P167" s="157"/>
      <c r="Q167" s="157"/>
    </row>
    <row r="168" spans="2:17" s="9" customFormat="1" ht="15">
      <c r="B168" s="13"/>
      <c r="M168" s="157"/>
      <c r="N168" s="157"/>
      <c r="O168" s="157"/>
      <c r="P168" s="157"/>
      <c r="Q168" s="157"/>
    </row>
    <row r="169" spans="2:17" s="9" customFormat="1" ht="15">
      <c r="B169" s="13"/>
      <c r="M169" s="157"/>
      <c r="N169" s="157"/>
      <c r="O169" s="157"/>
      <c r="P169" s="157"/>
      <c r="Q169" s="157"/>
    </row>
    <row r="170" spans="2:17" s="9" customFormat="1" ht="15">
      <c r="B170" s="13"/>
      <c r="M170" s="157"/>
      <c r="N170" s="157"/>
      <c r="O170" s="157"/>
      <c r="P170" s="157"/>
      <c r="Q170" s="157"/>
    </row>
    <row r="171" spans="2:17" s="9" customFormat="1" ht="15">
      <c r="B171" s="13"/>
      <c r="M171" s="157"/>
      <c r="N171" s="157"/>
      <c r="O171" s="157"/>
      <c r="P171" s="157"/>
      <c r="Q171" s="157"/>
    </row>
    <row r="172" spans="2:17" s="9" customFormat="1" ht="15">
      <c r="B172" s="13"/>
      <c r="M172" s="157"/>
      <c r="N172" s="157"/>
      <c r="O172" s="157"/>
      <c r="P172" s="157"/>
      <c r="Q172" s="157"/>
    </row>
    <row r="173" spans="2:17" s="9" customFormat="1" ht="15">
      <c r="B173" s="13"/>
      <c r="M173" s="157"/>
      <c r="N173" s="157"/>
      <c r="O173" s="157"/>
      <c r="P173" s="157"/>
      <c r="Q173" s="157"/>
    </row>
    <row r="174" spans="2:17" s="9" customFormat="1" ht="15">
      <c r="B174" s="13"/>
      <c r="M174" s="157"/>
      <c r="N174" s="157"/>
      <c r="O174" s="157"/>
      <c r="P174" s="157"/>
      <c r="Q174" s="157"/>
    </row>
    <row r="175" spans="2:17" s="9" customFormat="1" ht="15">
      <c r="B175" s="13"/>
      <c r="M175" s="157"/>
      <c r="N175" s="157"/>
      <c r="O175" s="157"/>
      <c r="P175" s="157"/>
      <c r="Q175" s="157"/>
    </row>
    <row r="176" spans="2:17" s="9" customFormat="1" ht="15">
      <c r="B176" s="13"/>
      <c r="M176" s="157"/>
      <c r="N176" s="157"/>
      <c r="O176" s="157"/>
      <c r="P176" s="157"/>
      <c r="Q176" s="157"/>
    </row>
    <row r="177" spans="2:17" s="9" customFormat="1" ht="15">
      <c r="B177" s="13"/>
      <c r="M177" s="157"/>
      <c r="N177" s="157"/>
      <c r="O177" s="157"/>
      <c r="P177" s="157"/>
      <c r="Q177" s="157"/>
    </row>
    <row r="178" spans="2:17" s="9" customFormat="1" ht="15">
      <c r="B178" s="13"/>
      <c r="M178" s="157"/>
      <c r="N178" s="157"/>
      <c r="O178" s="157"/>
      <c r="P178" s="157"/>
      <c r="Q178" s="157"/>
    </row>
    <row r="179" spans="2:17" s="9" customFormat="1" ht="15">
      <c r="B179" s="13"/>
      <c r="M179" s="157"/>
      <c r="N179" s="157"/>
      <c r="O179" s="157"/>
      <c r="P179" s="157"/>
      <c r="Q179" s="157"/>
    </row>
    <row r="180" spans="2:17" s="9" customFormat="1" ht="15">
      <c r="B180" s="13"/>
      <c r="M180" s="157"/>
      <c r="N180" s="157"/>
      <c r="O180" s="157"/>
      <c r="P180" s="157"/>
      <c r="Q180" s="157"/>
    </row>
    <row r="181" spans="2:17" s="9" customFormat="1" ht="15">
      <c r="B181" s="13"/>
      <c r="M181" s="157"/>
      <c r="N181" s="157"/>
      <c r="O181" s="157"/>
      <c r="P181" s="157"/>
      <c r="Q181" s="157"/>
    </row>
    <row r="182" spans="2:17" s="9" customFormat="1" ht="15">
      <c r="B182" s="13"/>
      <c r="M182" s="157"/>
      <c r="N182" s="157"/>
      <c r="O182" s="157"/>
      <c r="P182" s="157"/>
      <c r="Q182" s="157"/>
    </row>
    <row r="183" spans="2:17" s="9" customFormat="1" ht="15">
      <c r="B183" s="13"/>
      <c r="M183" s="157"/>
      <c r="N183" s="157"/>
      <c r="O183" s="157"/>
      <c r="P183" s="157"/>
      <c r="Q183" s="157"/>
    </row>
    <row r="184" spans="2:17" s="9" customFormat="1" ht="15">
      <c r="B184" s="13"/>
      <c r="M184" s="157"/>
      <c r="N184" s="157"/>
      <c r="O184" s="157"/>
      <c r="P184" s="157"/>
      <c r="Q184" s="157"/>
    </row>
    <row r="185" spans="2:17" s="9" customFormat="1" ht="15">
      <c r="B185" s="13"/>
      <c r="M185" s="157"/>
      <c r="N185" s="157"/>
      <c r="O185" s="157"/>
      <c r="P185" s="157"/>
      <c r="Q185" s="157"/>
    </row>
    <row r="186" spans="2:17" s="9" customFormat="1" ht="15">
      <c r="B186" s="13"/>
      <c r="M186" s="157"/>
      <c r="N186" s="157"/>
      <c r="O186" s="157"/>
      <c r="P186" s="157"/>
      <c r="Q186" s="157"/>
    </row>
    <row r="187" spans="2:17" s="9" customFormat="1" ht="15">
      <c r="B187" s="13"/>
      <c r="M187" s="157"/>
      <c r="N187" s="157"/>
      <c r="O187" s="157"/>
      <c r="P187" s="157"/>
      <c r="Q187" s="157"/>
    </row>
    <row r="188" spans="2:17" s="9" customFormat="1" ht="15">
      <c r="B188" s="13"/>
      <c r="M188" s="157"/>
      <c r="N188" s="157"/>
      <c r="O188" s="157"/>
      <c r="P188" s="157"/>
      <c r="Q188" s="157"/>
    </row>
    <row r="189" spans="2:17" s="9" customFormat="1" ht="15">
      <c r="B189" s="13"/>
      <c r="M189" s="157"/>
      <c r="N189" s="157"/>
      <c r="O189" s="157"/>
      <c r="P189" s="157"/>
      <c r="Q189" s="157"/>
    </row>
    <row r="190" spans="2:17" s="9" customFormat="1" ht="15">
      <c r="B190" s="13"/>
      <c r="M190" s="157"/>
      <c r="N190" s="157"/>
      <c r="O190" s="157"/>
      <c r="P190" s="157"/>
      <c r="Q190" s="157"/>
    </row>
    <row r="191" spans="2:17" s="9" customFormat="1" ht="15">
      <c r="B191" s="13"/>
      <c r="M191" s="157"/>
      <c r="N191" s="157"/>
      <c r="O191" s="157"/>
      <c r="P191" s="157"/>
      <c r="Q191" s="157"/>
    </row>
    <row r="192" spans="2:17" s="9" customFormat="1" ht="15">
      <c r="B192" s="13"/>
      <c r="M192" s="157"/>
      <c r="N192" s="157"/>
      <c r="O192" s="157"/>
      <c r="P192" s="157"/>
      <c r="Q192" s="157"/>
    </row>
    <row r="193" spans="2:17" s="9" customFormat="1" ht="15">
      <c r="B193" s="13"/>
      <c r="M193" s="157"/>
      <c r="N193" s="157"/>
      <c r="O193" s="157"/>
      <c r="P193" s="157"/>
      <c r="Q193" s="157"/>
    </row>
    <row r="194" spans="2:17" s="9" customFormat="1" ht="15">
      <c r="B194" s="13"/>
      <c r="M194" s="157"/>
      <c r="N194" s="157"/>
      <c r="O194" s="157"/>
      <c r="P194" s="157"/>
      <c r="Q194" s="157"/>
    </row>
    <row r="195" spans="2:17" s="9" customFormat="1" ht="15">
      <c r="B195" s="13"/>
      <c r="M195" s="157"/>
      <c r="N195" s="157"/>
      <c r="O195" s="157"/>
      <c r="P195" s="157"/>
      <c r="Q195" s="157"/>
    </row>
    <row r="196" spans="2:17" s="9" customFormat="1" ht="15">
      <c r="B196" s="13"/>
      <c r="M196" s="157"/>
      <c r="N196" s="157"/>
      <c r="O196" s="157"/>
      <c r="P196" s="157"/>
      <c r="Q196" s="157"/>
    </row>
    <row r="197" spans="2:17" s="9" customFormat="1" ht="15">
      <c r="B197" s="13"/>
      <c r="M197" s="157"/>
      <c r="N197" s="157"/>
      <c r="O197" s="157"/>
      <c r="P197" s="157"/>
      <c r="Q197" s="157"/>
    </row>
    <row r="198" spans="2:17" s="9" customFormat="1" ht="15">
      <c r="B198" s="13"/>
      <c r="M198" s="157"/>
      <c r="N198" s="157"/>
      <c r="O198" s="157"/>
      <c r="P198" s="157"/>
      <c r="Q198" s="157"/>
    </row>
    <row r="199" spans="2:17" s="9" customFormat="1" ht="15">
      <c r="B199" s="13"/>
      <c r="M199" s="157"/>
      <c r="N199" s="157"/>
      <c r="O199" s="157"/>
      <c r="P199" s="157"/>
      <c r="Q199" s="157"/>
    </row>
    <row r="200" spans="2:17" s="9" customFormat="1" ht="15">
      <c r="B200" s="13"/>
      <c r="M200" s="157"/>
      <c r="N200" s="157"/>
      <c r="O200" s="157"/>
      <c r="P200" s="157"/>
      <c r="Q200" s="157"/>
    </row>
    <row r="201" spans="2:17" s="9" customFormat="1" ht="15">
      <c r="B201" s="13"/>
      <c r="M201" s="157"/>
      <c r="N201" s="157"/>
      <c r="O201" s="157"/>
      <c r="P201" s="157"/>
      <c r="Q201" s="157"/>
    </row>
    <row r="202" spans="2:17" s="9" customFormat="1" ht="15">
      <c r="B202" s="13"/>
      <c r="M202" s="157"/>
      <c r="N202" s="157"/>
      <c r="O202" s="157"/>
      <c r="P202" s="157"/>
      <c r="Q202" s="157"/>
    </row>
    <row r="203" spans="2:17" s="9" customFormat="1" ht="15">
      <c r="B203" s="13"/>
      <c r="M203" s="157"/>
      <c r="N203" s="157"/>
      <c r="O203" s="157"/>
      <c r="P203" s="157"/>
      <c r="Q203" s="157"/>
    </row>
    <row r="204" spans="2:17" s="9" customFormat="1" ht="15">
      <c r="B204" s="13"/>
      <c r="M204" s="157"/>
      <c r="N204" s="157"/>
      <c r="O204" s="157"/>
      <c r="P204" s="157"/>
      <c r="Q204" s="157"/>
    </row>
    <row r="205" spans="2:17" s="9" customFormat="1" ht="15">
      <c r="B205" s="13"/>
      <c r="M205" s="157"/>
      <c r="N205" s="157"/>
      <c r="O205" s="157"/>
      <c r="P205" s="157"/>
      <c r="Q205" s="157"/>
    </row>
    <row r="206" spans="2:17" s="9" customFormat="1" ht="15">
      <c r="B206" s="13"/>
      <c r="M206" s="157"/>
      <c r="N206" s="157"/>
      <c r="O206" s="157"/>
      <c r="P206" s="157"/>
      <c r="Q206" s="157"/>
    </row>
    <row r="207" spans="2:17" s="9" customFormat="1" ht="15">
      <c r="B207" s="13"/>
      <c r="M207" s="157"/>
      <c r="N207" s="157"/>
      <c r="O207" s="157"/>
      <c r="P207" s="157"/>
      <c r="Q207" s="157"/>
    </row>
    <row r="208" spans="2:17" s="9" customFormat="1" ht="15">
      <c r="B208" s="13"/>
      <c r="M208" s="157"/>
      <c r="N208" s="157"/>
      <c r="O208" s="157"/>
      <c r="P208" s="157"/>
      <c r="Q208" s="157"/>
    </row>
    <row r="209" spans="2:17" s="9" customFormat="1" ht="15">
      <c r="B209" s="13"/>
      <c r="M209" s="157"/>
      <c r="N209" s="157"/>
      <c r="O209" s="157"/>
      <c r="P209" s="157"/>
      <c r="Q209" s="157"/>
    </row>
    <row r="210" spans="2:17" s="9" customFormat="1" ht="15">
      <c r="B210" s="13"/>
      <c r="M210" s="157"/>
      <c r="N210" s="157"/>
      <c r="O210" s="157"/>
      <c r="P210" s="157"/>
      <c r="Q210" s="157"/>
    </row>
    <row r="211" spans="2:17" s="9" customFormat="1" ht="15">
      <c r="B211" s="13"/>
      <c r="M211" s="157"/>
      <c r="N211" s="157"/>
      <c r="O211" s="157"/>
      <c r="P211" s="157"/>
      <c r="Q211" s="157"/>
    </row>
    <row r="212" spans="2:17" s="9" customFormat="1" ht="15">
      <c r="B212" s="13"/>
      <c r="M212" s="157"/>
      <c r="N212" s="157"/>
      <c r="O212" s="157"/>
      <c r="P212" s="157"/>
      <c r="Q212" s="157"/>
    </row>
    <row r="213" spans="2:17" s="9" customFormat="1" ht="15">
      <c r="B213" s="13"/>
      <c r="M213" s="157"/>
      <c r="N213" s="157"/>
      <c r="O213" s="157"/>
      <c r="P213" s="157"/>
      <c r="Q213" s="157"/>
    </row>
    <row r="214" spans="2:17" s="9" customFormat="1" ht="15">
      <c r="B214" s="13"/>
      <c r="M214" s="157"/>
      <c r="N214" s="157"/>
      <c r="O214" s="157"/>
      <c r="P214" s="157"/>
      <c r="Q214" s="157"/>
    </row>
    <row r="215" spans="2:17" s="9" customFormat="1" ht="15">
      <c r="B215" s="13"/>
      <c r="M215" s="157"/>
      <c r="N215" s="157"/>
      <c r="O215" s="157"/>
      <c r="P215" s="157"/>
      <c r="Q215" s="157"/>
    </row>
    <row r="216" spans="2:17" s="9" customFormat="1" ht="15">
      <c r="B216" s="13"/>
      <c r="M216" s="157"/>
      <c r="N216" s="157"/>
      <c r="O216" s="157"/>
      <c r="P216" s="157"/>
      <c r="Q216" s="157"/>
    </row>
    <row r="217" spans="2:17" s="9" customFormat="1" ht="15">
      <c r="B217" s="13"/>
      <c r="M217" s="157"/>
      <c r="N217" s="157"/>
      <c r="O217" s="157"/>
      <c r="P217" s="157"/>
      <c r="Q217" s="157"/>
    </row>
    <row r="218" spans="2:17" s="9" customFormat="1" ht="15">
      <c r="B218" s="13"/>
      <c r="M218" s="157"/>
      <c r="N218" s="157"/>
      <c r="O218" s="157"/>
      <c r="P218" s="157"/>
      <c r="Q218" s="157"/>
    </row>
    <row r="219" spans="2:17" s="9" customFormat="1" ht="15">
      <c r="B219" s="13"/>
      <c r="M219" s="157"/>
      <c r="N219" s="157"/>
      <c r="O219" s="157"/>
      <c r="P219" s="157"/>
      <c r="Q219" s="157"/>
    </row>
    <row r="220" spans="2:17" s="9" customFormat="1" ht="15">
      <c r="B220" s="13"/>
      <c r="M220" s="157"/>
      <c r="N220" s="157"/>
      <c r="O220" s="157"/>
      <c r="P220" s="157"/>
      <c r="Q220" s="157"/>
    </row>
    <row r="221" spans="2:17" s="9" customFormat="1" ht="15">
      <c r="B221" s="13"/>
      <c r="M221" s="157"/>
      <c r="N221" s="157"/>
      <c r="O221" s="157"/>
      <c r="P221" s="157"/>
      <c r="Q221" s="157"/>
    </row>
    <row r="222" spans="2:17" s="9" customFormat="1" ht="15">
      <c r="B222" s="13"/>
      <c r="M222" s="157"/>
      <c r="N222" s="157"/>
      <c r="O222" s="157"/>
      <c r="P222" s="157"/>
      <c r="Q222" s="157"/>
    </row>
    <row r="223" spans="2:17" s="9" customFormat="1" ht="15">
      <c r="B223" s="13"/>
      <c r="M223" s="157"/>
      <c r="N223" s="157"/>
      <c r="O223" s="157"/>
      <c r="P223" s="157"/>
      <c r="Q223" s="157"/>
    </row>
    <row r="224" spans="2:17" s="9" customFormat="1" ht="15">
      <c r="B224" s="13"/>
      <c r="M224" s="157"/>
      <c r="N224" s="157"/>
      <c r="O224" s="157"/>
      <c r="P224" s="157"/>
      <c r="Q224" s="157"/>
    </row>
    <row r="225" spans="2:17" s="9" customFormat="1" ht="15">
      <c r="B225" s="13"/>
      <c r="M225" s="157"/>
      <c r="N225" s="157"/>
      <c r="O225" s="157"/>
      <c r="P225" s="157"/>
      <c r="Q225" s="157"/>
    </row>
    <row r="226" spans="2:17" s="9" customFormat="1" ht="15">
      <c r="B226" s="13"/>
      <c r="M226" s="157"/>
      <c r="N226" s="157"/>
      <c r="O226" s="157"/>
      <c r="P226" s="157"/>
      <c r="Q226" s="157"/>
    </row>
    <row r="227" spans="2:17" s="9" customFormat="1" ht="15">
      <c r="B227" s="13"/>
      <c r="M227" s="157"/>
      <c r="N227" s="157"/>
      <c r="O227" s="157"/>
      <c r="P227" s="157"/>
      <c r="Q227" s="157"/>
    </row>
    <row r="228" spans="2:17" s="9" customFormat="1" ht="15">
      <c r="B228" s="13"/>
      <c r="M228" s="157"/>
      <c r="N228" s="157"/>
      <c r="O228" s="157"/>
      <c r="P228" s="157"/>
      <c r="Q228" s="157"/>
    </row>
    <row r="229" spans="2:17" s="9" customFormat="1" ht="15">
      <c r="B229" s="13"/>
      <c r="M229" s="157"/>
      <c r="N229" s="157"/>
      <c r="O229" s="157"/>
      <c r="P229" s="157"/>
      <c r="Q229" s="157"/>
    </row>
    <row r="230" spans="2:17" s="9" customFormat="1" ht="15">
      <c r="B230" s="13"/>
      <c r="M230" s="157"/>
      <c r="N230" s="157"/>
      <c r="O230" s="157"/>
      <c r="P230" s="157"/>
      <c r="Q230" s="157"/>
    </row>
    <row r="231" spans="2:17" s="9" customFormat="1" ht="15">
      <c r="B231" s="13"/>
      <c r="M231" s="157"/>
      <c r="N231" s="157"/>
      <c r="O231" s="157"/>
      <c r="P231" s="157"/>
      <c r="Q231" s="157"/>
    </row>
    <row r="232" spans="2:17" s="9" customFormat="1" ht="15">
      <c r="B232" s="13"/>
      <c r="M232" s="157"/>
      <c r="N232" s="157"/>
      <c r="O232" s="157"/>
      <c r="P232" s="157"/>
      <c r="Q232" s="157"/>
    </row>
    <row r="233" spans="2:17" s="9" customFormat="1" ht="15">
      <c r="B233" s="13"/>
      <c r="M233" s="157"/>
      <c r="N233" s="157"/>
      <c r="O233" s="157"/>
      <c r="P233" s="157"/>
      <c r="Q233" s="157"/>
    </row>
    <row r="234" spans="2:17" s="9" customFormat="1" ht="15">
      <c r="B234" s="13"/>
      <c r="M234" s="157"/>
      <c r="N234" s="157"/>
      <c r="O234" s="157"/>
      <c r="P234" s="157"/>
      <c r="Q234" s="157"/>
    </row>
    <row r="235" spans="2:17" s="9" customFormat="1" ht="15">
      <c r="B235" s="13"/>
      <c r="M235" s="157"/>
      <c r="N235" s="157"/>
      <c r="O235" s="157"/>
      <c r="P235" s="157"/>
      <c r="Q235" s="157"/>
    </row>
    <row r="236" spans="2:17" s="9" customFormat="1" ht="15">
      <c r="B236" s="13"/>
      <c r="M236" s="157"/>
      <c r="N236" s="157"/>
      <c r="O236" s="157"/>
      <c r="P236" s="157"/>
      <c r="Q236" s="157"/>
    </row>
    <row r="237" spans="2:17" s="9" customFormat="1" ht="15">
      <c r="B237" s="13"/>
      <c r="M237" s="157"/>
      <c r="N237" s="157"/>
      <c r="O237" s="157"/>
      <c r="P237" s="157"/>
      <c r="Q237" s="157"/>
    </row>
    <row r="238" spans="2:17" s="9" customFormat="1" ht="15">
      <c r="B238" s="13"/>
      <c r="M238" s="157"/>
      <c r="N238" s="157"/>
      <c r="O238" s="157"/>
      <c r="P238" s="157"/>
      <c r="Q238" s="157"/>
    </row>
    <row r="239" spans="2:17" s="9" customFormat="1" ht="15">
      <c r="B239" s="13"/>
      <c r="M239" s="157"/>
      <c r="N239" s="157"/>
      <c r="O239" s="157"/>
      <c r="P239" s="157"/>
      <c r="Q239" s="157"/>
    </row>
    <row r="240" spans="2:17" s="9" customFormat="1" ht="15">
      <c r="B240" s="13"/>
      <c r="M240" s="157"/>
      <c r="N240" s="157"/>
      <c r="O240" s="157"/>
      <c r="P240" s="157"/>
      <c r="Q240" s="157"/>
    </row>
    <row r="241" spans="2:17" s="9" customFormat="1" ht="15">
      <c r="B241" s="13"/>
      <c r="M241" s="157"/>
      <c r="N241" s="157"/>
      <c r="O241" s="157"/>
      <c r="P241" s="157"/>
      <c r="Q241" s="157"/>
    </row>
    <row r="242" spans="2:17" s="9" customFormat="1" ht="15">
      <c r="B242" s="13"/>
      <c r="M242" s="157"/>
      <c r="N242" s="157"/>
      <c r="O242" s="157"/>
      <c r="P242" s="157"/>
      <c r="Q242" s="157"/>
    </row>
    <row r="243" spans="2:17" s="9" customFormat="1" ht="15">
      <c r="B243" s="13"/>
      <c r="M243" s="157"/>
      <c r="N243" s="157"/>
      <c r="O243" s="157"/>
      <c r="P243" s="157"/>
      <c r="Q243" s="157"/>
    </row>
    <row r="244" spans="2:17" s="9" customFormat="1" ht="15">
      <c r="B244" s="13"/>
      <c r="M244" s="157"/>
      <c r="N244" s="157"/>
      <c r="O244" s="157"/>
      <c r="P244" s="157"/>
      <c r="Q244" s="157"/>
    </row>
    <row r="245" spans="2:17" s="9" customFormat="1" ht="15">
      <c r="B245" s="13"/>
      <c r="M245" s="157"/>
      <c r="N245" s="157"/>
      <c r="O245" s="157"/>
      <c r="P245" s="157"/>
      <c r="Q245" s="157"/>
    </row>
    <row r="246" spans="2:17" s="9" customFormat="1" ht="15">
      <c r="B246" s="13"/>
      <c r="M246" s="157"/>
      <c r="N246" s="157"/>
      <c r="O246" s="157"/>
      <c r="P246" s="157"/>
      <c r="Q246" s="157"/>
    </row>
    <row r="247" spans="2:17" s="9" customFormat="1" ht="15">
      <c r="B247" s="13"/>
      <c r="M247" s="157"/>
      <c r="N247" s="157"/>
      <c r="O247" s="157"/>
      <c r="P247" s="157"/>
      <c r="Q247" s="157"/>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row r="561" ht="15.75">
      <c r="B561" s="5"/>
    </row>
    <row r="562" ht="15.75">
      <c r="B562" s="5"/>
    </row>
    <row r="563" ht="15.75">
      <c r="B563" s="5"/>
    </row>
    <row r="564" ht="15.75">
      <c r="B564" s="5"/>
    </row>
    <row r="565" ht="15.75">
      <c r="B565" s="5"/>
    </row>
    <row r="566" ht="15.75">
      <c r="B566" s="5"/>
    </row>
  </sheetData>
  <sheetProtection password="8336" sheet="1" objects="1" scenarios="1" selectLockedCells="1" selectUnlockedCells="1"/>
  <mergeCells count="19">
    <mergeCell ref="A31:B31"/>
    <mergeCell ref="A1:I4"/>
    <mergeCell ref="A5:I5"/>
    <mergeCell ref="A6:I6"/>
    <mergeCell ref="A9:B14"/>
    <mergeCell ref="A7:I7"/>
    <mergeCell ref="A8:I8"/>
    <mergeCell ref="C9:D11"/>
    <mergeCell ref="E9:G11"/>
    <mergeCell ref="A38:B38"/>
    <mergeCell ref="I9:I11"/>
    <mergeCell ref="A48:K48"/>
    <mergeCell ref="J9:J11"/>
    <mergeCell ref="K9:K11"/>
    <mergeCell ref="A16:B16"/>
    <mergeCell ref="A45:B45"/>
    <mergeCell ref="A47:K47"/>
    <mergeCell ref="H9:H11"/>
    <mergeCell ref="A28:B28"/>
  </mergeCells>
  <printOptions horizontalCentered="1"/>
  <pageMargins left="0.6" right="0.25" top="0.5" bottom="0.5" header="0.25" footer="0.25"/>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7">
      <selection activeCell="D21" sqref="D21:E21"/>
    </sheetView>
  </sheetViews>
  <sheetFormatPr defaultColWidth="9.140625" defaultRowHeight="12.75"/>
  <cols>
    <col min="1" max="1" width="61.00390625" style="1" customWidth="1"/>
    <col min="2" max="2" width="5.421875" style="1" customWidth="1"/>
    <col min="3" max="3" width="14.7109375" style="1" customWidth="1"/>
    <col min="4" max="4" width="1.7109375" style="1" customWidth="1"/>
    <col min="5" max="5" width="12.7109375" style="1" customWidth="1"/>
    <col min="6" max="16384" width="9.140625" style="1" customWidth="1"/>
  </cols>
  <sheetData>
    <row r="1" spans="1:5" ht="15.75">
      <c r="A1" s="380"/>
      <c r="B1" s="380"/>
      <c r="C1" s="380"/>
      <c r="D1" s="380"/>
      <c r="E1" s="380"/>
    </row>
    <row r="2" spans="1:5" ht="15.75">
      <c r="A2" s="380"/>
      <c r="B2" s="380"/>
      <c r="C2" s="380"/>
      <c r="D2" s="380"/>
      <c r="E2" s="380"/>
    </row>
    <row r="3" spans="1:5" ht="15.75">
      <c r="A3" s="380"/>
      <c r="B3" s="380"/>
      <c r="C3" s="380"/>
      <c r="D3" s="380"/>
      <c r="E3" s="380"/>
    </row>
    <row r="4" spans="1:5" ht="15.75">
      <c r="A4" s="380"/>
      <c r="B4" s="380"/>
      <c r="C4" s="380"/>
      <c r="D4" s="380"/>
      <c r="E4" s="380"/>
    </row>
    <row r="5" spans="1:12" s="7" customFormat="1" ht="20.25">
      <c r="A5" s="382" t="s">
        <v>149</v>
      </c>
      <c r="B5" s="382"/>
      <c r="C5" s="382"/>
      <c r="D5" s="382"/>
      <c r="E5" s="382"/>
      <c r="F5" s="4"/>
      <c r="G5" s="4"/>
      <c r="H5" s="4"/>
      <c r="I5" s="4"/>
      <c r="J5" s="4"/>
      <c r="K5" s="4"/>
      <c r="L5" s="4"/>
    </row>
    <row r="6" spans="1:6" s="7" customFormat="1" ht="16.5" customHeight="1">
      <c r="A6" s="381" t="s">
        <v>131</v>
      </c>
      <c r="B6" s="381"/>
      <c r="C6" s="381"/>
      <c r="D6" s="381"/>
      <c r="E6" s="381"/>
      <c r="F6" s="8"/>
    </row>
    <row r="7" spans="1:6" s="7" customFormat="1" ht="16.5" customHeight="1">
      <c r="A7" s="382" t="str">
        <f>'BS'!$A$7</f>
        <v>for the third financial quarter ended 31 March 2008 (Unaudited)</v>
      </c>
      <c r="B7" s="382"/>
      <c r="C7" s="382"/>
      <c r="D7" s="382"/>
      <c r="E7" s="382"/>
      <c r="F7" s="4"/>
    </row>
    <row r="8" spans="1:6" ht="16.5" thickBot="1">
      <c r="A8" s="434"/>
      <c r="B8" s="434"/>
      <c r="C8" s="434"/>
      <c r="D8" s="434"/>
      <c r="E8" s="434"/>
      <c r="F8" s="6"/>
    </row>
    <row r="9" spans="1:5" s="9" customFormat="1" ht="15.75" customHeight="1">
      <c r="A9" s="427"/>
      <c r="B9" s="454" t="s">
        <v>132</v>
      </c>
      <c r="C9" s="455"/>
      <c r="D9" s="455"/>
      <c r="E9" s="456"/>
    </row>
    <row r="10" spans="1:5" s="9" customFormat="1" ht="15.75" customHeight="1">
      <c r="A10" s="428"/>
      <c r="B10" s="390" t="str">
        <f>'IS'!D10</f>
        <v>9 months ended</v>
      </c>
      <c r="C10" s="453"/>
      <c r="D10" s="453"/>
      <c r="E10" s="391"/>
    </row>
    <row r="11" spans="1:5" s="9" customFormat="1" ht="15.75" thickBot="1">
      <c r="A11" s="428"/>
      <c r="B11" s="392" t="str">
        <f>'IS'!D11</f>
        <v>31 March</v>
      </c>
      <c r="C11" s="435"/>
      <c r="D11" s="435"/>
      <c r="E11" s="436"/>
    </row>
    <row r="12" spans="1:5" s="9" customFormat="1" ht="15">
      <c r="A12" s="428"/>
      <c r="B12" s="15"/>
      <c r="C12" s="143" t="s">
        <v>266</v>
      </c>
      <c r="D12" s="432" t="s">
        <v>195</v>
      </c>
      <c r="E12" s="433"/>
    </row>
    <row r="13" spans="1:5" s="9" customFormat="1" ht="15.75" thickBot="1">
      <c r="A13" s="429"/>
      <c r="B13" s="16" t="s">
        <v>135</v>
      </c>
      <c r="C13" s="144" t="s">
        <v>133</v>
      </c>
      <c r="D13" s="430" t="s">
        <v>133</v>
      </c>
      <c r="E13" s="431"/>
    </row>
    <row r="14" spans="1:5" s="9" customFormat="1" ht="15">
      <c r="A14" s="17" t="s">
        <v>191</v>
      </c>
      <c r="B14" s="11"/>
      <c r="C14" s="300">
        <f>'[2]CFgroup (Qtr)'!$S$41</f>
        <v>2384.689971135988</v>
      </c>
      <c r="D14" s="443">
        <v>3378</v>
      </c>
      <c r="E14" s="444"/>
    </row>
    <row r="15" spans="1:5" s="9" customFormat="1" ht="15">
      <c r="A15" s="17"/>
      <c r="B15" s="11"/>
      <c r="C15" s="301"/>
      <c r="D15" s="439"/>
      <c r="E15" s="440"/>
    </row>
    <row r="16" spans="1:5" s="9" customFormat="1" ht="15">
      <c r="A16" s="17" t="s">
        <v>84</v>
      </c>
      <c r="B16" s="11"/>
      <c r="C16" s="301">
        <f>'[2]CFgroup (Qtr)'!$S$56</f>
        <v>-163607.20506</v>
      </c>
      <c r="D16" s="441">
        <v>-32167</v>
      </c>
      <c r="E16" s="442"/>
    </row>
    <row r="17" spans="1:5" s="9" customFormat="1" ht="15">
      <c r="A17" s="17"/>
      <c r="B17" s="11"/>
      <c r="C17" s="301"/>
      <c r="D17" s="439"/>
      <c r="E17" s="440"/>
    </row>
    <row r="18" spans="1:5" s="9" customFormat="1" ht="15">
      <c r="A18" s="17" t="s">
        <v>85</v>
      </c>
      <c r="B18" s="11"/>
      <c r="C18" s="301">
        <f>'[2]CFgroup (Qtr)'!$S$73</f>
        <v>138375.55433000004</v>
      </c>
      <c r="D18" s="441">
        <v>22869</v>
      </c>
      <c r="E18" s="442"/>
    </row>
    <row r="19" spans="1:5" s="9" customFormat="1" ht="15">
      <c r="A19" s="17"/>
      <c r="B19" s="11"/>
      <c r="C19" s="302"/>
      <c r="D19" s="451"/>
      <c r="E19" s="452"/>
    </row>
    <row r="20" spans="1:5" s="9" customFormat="1" ht="15">
      <c r="A20" s="17" t="s">
        <v>192</v>
      </c>
      <c r="B20" s="11"/>
      <c r="C20" s="301">
        <f>C14+C16+C18</f>
        <v>-22846.960758863977</v>
      </c>
      <c r="D20" s="441">
        <f>D14+D16+D18</f>
        <v>-5920</v>
      </c>
      <c r="E20" s="442"/>
    </row>
    <row r="21" spans="1:5" s="9" customFormat="1" ht="15">
      <c r="A21" s="17"/>
      <c r="B21" s="11"/>
      <c r="C21" s="301"/>
      <c r="D21" s="439"/>
      <c r="E21" s="440"/>
    </row>
    <row r="22" spans="1:7" s="9" customFormat="1" ht="15">
      <c r="A22" s="17" t="s">
        <v>87</v>
      </c>
      <c r="B22" s="11"/>
      <c r="C22" s="301">
        <f>'[2]CFgroup (Qtr)'!$S$78</f>
        <v>20791.459983631998</v>
      </c>
      <c r="D22" s="449">
        <v>5779</v>
      </c>
      <c r="E22" s="450"/>
      <c r="G22" s="13"/>
    </row>
    <row r="23" spans="1:5" s="9" customFormat="1" ht="15">
      <c r="A23" s="17"/>
      <c r="B23" s="11"/>
      <c r="C23" s="301"/>
      <c r="D23" s="447"/>
      <c r="E23" s="448"/>
    </row>
    <row r="24" spans="1:5" s="9" customFormat="1" ht="15.75" thickBot="1">
      <c r="A24" s="17" t="s">
        <v>86</v>
      </c>
      <c r="B24" s="11" t="s">
        <v>142</v>
      </c>
      <c r="C24" s="303">
        <f>C20+C22</f>
        <v>-2055.50077523198</v>
      </c>
      <c r="D24" s="445">
        <f>+D20+D22</f>
        <v>-141</v>
      </c>
      <c r="E24" s="446"/>
    </row>
    <row r="25" spans="1:5" s="9" customFormat="1" ht="16.5" thickBot="1" thickTop="1">
      <c r="A25" s="18"/>
      <c r="B25" s="12"/>
      <c r="C25" s="304"/>
      <c r="D25" s="437"/>
      <c r="E25" s="438"/>
    </row>
    <row r="26" spans="1:5" s="9" customFormat="1" ht="15">
      <c r="A26" s="19"/>
      <c r="B26" s="20"/>
      <c r="C26" s="305"/>
      <c r="D26" s="306"/>
      <c r="E26" s="306"/>
    </row>
    <row r="27" spans="1:5" s="9" customFormat="1" ht="15">
      <c r="A27" s="19" t="s">
        <v>136</v>
      </c>
      <c r="B27" s="20"/>
      <c r="C27" s="196"/>
      <c r="D27" s="306"/>
      <c r="E27" s="306"/>
    </row>
    <row r="28" spans="1:5" s="9" customFormat="1" ht="15">
      <c r="A28" s="10" t="s">
        <v>141</v>
      </c>
      <c r="B28" s="21"/>
      <c r="C28" s="196"/>
      <c r="D28" s="306"/>
      <c r="E28" s="306"/>
    </row>
    <row r="29" spans="1:5" s="9" customFormat="1" ht="15">
      <c r="A29" s="10" t="s">
        <v>137</v>
      </c>
      <c r="B29" s="21"/>
      <c r="C29" s="307" t="s">
        <v>133</v>
      </c>
      <c r="D29" s="306"/>
      <c r="E29" s="306"/>
    </row>
    <row r="30" spans="1:5" s="9" customFormat="1" ht="15">
      <c r="A30" s="10" t="s">
        <v>145</v>
      </c>
      <c r="B30" s="21"/>
      <c r="C30" s="308">
        <f>+'BS'!B29</f>
        <v>13082</v>
      </c>
      <c r="D30" s="306"/>
      <c r="E30" s="306"/>
    </row>
    <row r="31" spans="1:5" s="9" customFormat="1" ht="15">
      <c r="A31" s="10" t="s">
        <v>146</v>
      </c>
      <c r="B31" s="21"/>
      <c r="C31" s="196">
        <v>0</v>
      </c>
      <c r="D31" s="306"/>
      <c r="E31" s="306"/>
    </row>
    <row r="32" spans="1:5" s="9" customFormat="1" ht="15">
      <c r="A32" s="10" t="s">
        <v>147</v>
      </c>
      <c r="B32" s="21"/>
      <c r="C32" s="196">
        <f>-'BS'!B55</f>
        <v>-15138</v>
      </c>
      <c r="D32" s="306"/>
      <c r="E32" s="306"/>
    </row>
    <row r="33" spans="1:5" s="9" customFormat="1" ht="15.75" thickBot="1">
      <c r="A33" s="10"/>
      <c r="B33" s="21"/>
      <c r="C33" s="309">
        <f>SUM(C30:C32)</f>
        <v>-2056</v>
      </c>
      <c r="D33" s="306"/>
      <c r="E33" s="306"/>
    </row>
    <row r="34" spans="1:5" s="9" customFormat="1" ht="15.75" thickTop="1">
      <c r="A34" s="298"/>
      <c r="B34" s="298"/>
      <c r="C34" s="371">
        <f>C24-C33</f>
        <v>0.49922476802021265</v>
      </c>
      <c r="D34" s="245"/>
      <c r="E34" s="245"/>
    </row>
    <row r="35" spans="1:5" s="9" customFormat="1" ht="52.5" customHeight="1">
      <c r="A35" s="377" t="s">
        <v>236</v>
      </c>
      <c r="B35" s="377"/>
      <c r="C35" s="377"/>
      <c r="D35" s="388"/>
      <c r="E35" s="388"/>
    </row>
    <row r="36" spans="3:5" s="9" customFormat="1" ht="15">
      <c r="C36" s="22"/>
      <c r="D36" s="22"/>
      <c r="E36" s="22"/>
    </row>
    <row r="37" spans="3:5" s="9" customFormat="1" ht="15">
      <c r="C37" s="22"/>
      <c r="D37" s="22"/>
      <c r="E37" s="22"/>
    </row>
    <row r="38" spans="3:5" s="9" customFormat="1" ht="15">
      <c r="C38" s="22"/>
      <c r="D38" s="22"/>
      <c r="E38" s="22"/>
    </row>
    <row r="39" spans="3:5" s="9" customFormat="1" ht="15">
      <c r="C39" s="22"/>
      <c r="D39" s="22"/>
      <c r="E39" s="22"/>
    </row>
    <row r="40" spans="3:5" s="9" customFormat="1" ht="15">
      <c r="C40" s="22"/>
      <c r="D40" s="22"/>
      <c r="E40" s="22"/>
    </row>
    <row r="41" spans="3:5" s="9" customFormat="1" ht="15">
      <c r="C41" s="22"/>
      <c r="D41" s="22"/>
      <c r="E41" s="22"/>
    </row>
    <row r="42" spans="3:5" s="9" customFormat="1" ht="15">
      <c r="C42" s="22"/>
      <c r="D42" s="22"/>
      <c r="E42" s="22"/>
    </row>
    <row r="43" spans="3:5" s="9" customFormat="1" ht="15">
      <c r="C43" s="22"/>
      <c r="D43" s="22"/>
      <c r="E43" s="22"/>
    </row>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sheetData>
  <sheetProtection password="8336" sheet="1" objects="1" scenarios="1" selectLockedCells="1" selectUnlockedCells="1"/>
  <mergeCells count="24">
    <mergeCell ref="A1:E4"/>
    <mergeCell ref="D24:E24"/>
    <mergeCell ref="D23:E23"/>
    <mergeCell ref="D22:E22"/>
    <mergeCell ref="D21:E21"/>
    <mergeCell ref="D20:E20"/>
    <mergeCell ref="D19:E19"/>
    <mergeCell ref="D18:E18"/>
    <mergeCell ref="B10:E10"/>
    <mergeCell ref="B9:E9"/>
    <mergeCell ref="A35:E35"/>
    <mergeCell ref="D25:E25"/>
    <mergeCell ref="A7:E7"/>
    <mergeCell ref="D17:E17"/>
    <mergeCell ref="D16:E16"/>
    <mergeCell ref="D15:E15"/>
    <mergeCell ref="D14:E14"/>
    <mergeCell ref="A5:E5"/>
    <mergeCell ref="A6:E6"/>
    <mergeCell ref="A9:A13"/>
    <mergeCell ref="D13:E13"/>
    <mergeCell ref="D12:E12"/>
    <mergeCell ref="A8:E8"/>
    <mergeCell ref="B11:E11"/>
  </mergeCells>
  <printOptions horizontalCentered="1"/>
  <pageMargins left="0.6" right="0.25" top="0.5" bottom="0.5" header="0.25" footer="0.2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03"/>
  <sheetViews>
    <sheetView zoomScalePageLayoutView="0" workbookViewId="0" topLeftCell="A269">
      <selection activeCell="B290" sqref="B290"/>
    </sheetView>
  </sheetViews>
  <sheetFormatPr defaultColWidth="9.140625" defaultRowHeight="12.75" outlineLevelRow="1"/>
  <cols>
    <col min="1" max="1" width="6.28125" style="147" customWidth="1"/>
    <col min="2" max="2" width="51.140625" style="148" customWidth="1"/>
    <col min="3" max="3" width="12.28125" style="148" bestFit="1" customWidth="1"/>
    <col min="4" max="4" width="13.140625" style="148" bestFit="1" customWidth="1"/>
    <col min="5" max="5" width="11.421875" style="148" customWidth="1"/>
    <col min="6" max="6" width="12.7109375" style="148" customWidth="1"/>
    <col min="7" max="7" width="4.57421875" style="148" customWidth="1"/>
    <col min="8" max="8" width="3.7109375" style="148" customWidth="1"/>
    <col min="9" max="16384" width="9.140625" style="148" customWidth="1"/>
  </cols>
  <sheetData>
    <row r="1" spans="1:6" ht="15">
      <c r="A1" s="472"/>
      <c r="B1" s="472"/>
      <c r="C1" s="472"/>
      <c r="D1" s="472"/>
      <c r="E1" s="472"/>
      <c r="F1" s="472"/>
    </row>
    <row r="2" spans="1:6" ht="15">
      <c r="A2" s="472"/>
      <c r="B2" s="472"/>
      <c r="C2" s="472"/>
      <c r="D2" s="472"/>
      <c r="E2" s="472"/>
      <c r="F2" s="472"/>
    </row>
    <row r="3" spans="1:6" ht="15">
      <c r="A3" s="472"/>
      <c r="B3" s="472"/>
      <c r="C3" s="472"/>
      <c r="D3" s="472"/>
      <c r="E3" s="472"/>
      <c r="F3" s="472"/>
    </row>
    <row r="4" spans="1:6" ht="15">
      <c r="A4" s="472"/>
      <c r="B4" s="472"/>
      <c r="C4" s="472"/>
      <c r="D4" s="472"/>
      <c r="E4" s="472"/>
      <c r="F4" s="472"/>
    </row>
    <row r="5" spans="1:5" ht="15">
      <c r="A5" s="149" t="s">
        <v>149</v>
      </c>
      <c r="D5" s="150"/>
      <c r="E5" s="150"/>
    </row>
    <row r="6" ht="15">
      <c r="A6" s="149" t="s">
        <v>63</v>
      </c>
    </row>
    <row r="7" ht="15">
      <c r="A7" s="149" t="str">
        <f>+'BS'!A7</f>
        <v>for the third financial quarter ended 31 March 2008 (Unaudited)</v>
      </c>
    </row>
    <row r="8" ht="15"/>
    <row r="9" spans="1:6" s="151" customFormat="1" ht="14.25">
      <c r="A9" s="147">
        <v>1</v>
      </c>
      <c r="B9" s="150" t="s">
        <v>46</v>
      </c>
      <c r="C9" s="150"/>
      <c r="D9" s="150"/>
      <c r="E9" s="150"/>
      <c r="F9" s="150"/>
    </row>
    <row r="10" spans="2:9" ht="15">
      <c r="B10" s="148" t="s">
        <v>0</v>
      </c>
      <c r="C10" s="152"/>
      <c r="D10" s="152"/>
      <c r="E10" s="152"/>
      <c r="F10" s="152"/>
      <c r="G10" s="152"/>
      <c r="H10" s="152"/>
      <c r="I10" s="152"/>
    </row>
    <row r="11" spans="2:9" ht="15">
      <c r="B11" s="148" t="s">
        <v>1</v>
      </c>
      <c r="C11" s="152"/>
      <c r="D11" s="152"/>
      <c r="E11" s="152"/>
      <c r="F11" s="152"/>
      <c r="G11" s="152"/>
      <c r="H11" s="152"/>
      <c r="I11" s="152"/>
    </row>
    <row r="12" spans="2:9" ht="15">
      <c r="B12" s="148" t="s">
        <v>30</v>
      </c>
      <c r="C12" s="152"/>
      <c r="D12" s="152"/>
      <c r="E12" s="152"/>
      <c r="F12" s="152"/>
      <c r="G12" s="152"/>
      <c r="H12" s="152"/>
      <c r="I12" s="152"/>
    </row>
    <row r="13" spans="3:9" ht="15">
      <c r="C13" s="152"/>
      <c r="D13" s="152"/>
      <c r="E13" s="152"/>
      <c r="F13" s="152"/>
      <c r="G13" s="152"/>
      <c r="H13" s="152"/>
      <c r="I13" s="152"/>
    </row>
    <row r="14" spans="2:9" ht="15">
      <c r="B14" s="148" t="s">
        <v>224</v>
      </c>
      <c r="G14" s="152"/>
      <c r="H14" s="152"/>
      <c r="I14" s="152"/>
    </row>
    <row r="15" spans="2:9" ht="15">
      <c r="B15" s="153" t="s">
        <v>225</v>
      </c>
      <c r="G15" s="152"/>
      <c r="H15" s="152"/>
      <c r="I15" s="152"/>
    </row>
    <row r="16" ht="15"/>
    <row r="17" spans="1:3" ht="15">
      <c r="A17" s="147">
        <v>2</v>
      </c>
      <c r="B17" s="151" t="s">
        <v>187</v>
      </c>
      <c r="C17" s="151"/>
    </row>
    <row r="18" spans="2:6" ht="15">
      <c r="B18" s="148" t="s">
        <v>2</v>
      </c>
      <c r="C18" s="152"/>
      <c r="D18" s="152"/>
      <c r="E18" s="152"/>
      <c r="F18" s="152"/>
    </row>
    <row r="19" ht="15">
      <c r="B19" s="148" t="s">
        <v>4</v>
      </c>
    </row>
    <row r="20" ht="15">
      <c r="B20" s="148" t="s">
        <v>3</v>
      </c>
    </row>
    <row r="21" ht="15">
      <c r="B21" s="148" t="s">
        <v>40</v>
      </c>
    </row>
    <row r="22" ht="15">
      <c r="B22" s="148" t="s">
        <v>41</v>
      </c>
    </row>
    <row r="23" ht="15"/>
    <row r="24" ht="15">
      <c r="B24" s="148" t="s">
        <v>6</v>
      </c>
    </row>
    <row r="25" ht="15">
      <c r="B25" s="148" t="s">
        <v>5</v>
      </c>
    </row>
    <row r="26" ht="15"/>
    <row r="27" ht="15">
      <c r="B27" s="154" t="s">
        <v>217</v>
      </c>
    </row>
    <row r="28" spans="1:10" s="157" customFormat="1" ht="15">
      <c r="A28" s="155"/>
      <c r="B28" s="148" t="s">
        <v>31</v>
      </c>
      <c r="C28" s="156"/>
      <c r="D28" s="156"/>
      <c r="E28" s="156"/>
      <c r="F28" s="156"/>
      <c r="G28" s="156"/>
      <c r="H28" s="156"/>
      <c r="I28" s="156"/>
      <c r="J28" s="156"/>
    </row>
    <row r="29" spans="1:10" s="157" customFormat="1" ht="15">
      <c r="A29" s="155"/>
      <c r="B29" s="148" t="s">
        <v>7</v>
      </c>
      <c r="C29" s="158"/>
      <c r="D29" s="158"/>
      <c r="E29" s="158"/>
      <c r="F29" s="158"/>
      <c r="G29" s="158"/>
      <c r="H29" s="158"/>
      <c r="I29" s="158"/>
      <c r="J29" s="158"/>
    </row>
    <row r="30" spans="1:10" s="157" customFormat="1" ht="15">
      <c r="A30" s="155"/>
      <c r="B30" s="148" t="s">
        <v>8</v>
      </c>
      <c r="C30" s="158"/>
      <c r="D30" s="158"/>
      <c r="E30" s="158"/>
      <c r="F30" s="158"/>
      <c r="G30" s="158"/>
      <c r="H30" s="158"/>
      <c r="I30" s="158"/>
      <c r="J30" s="158"/>
    </row>
    <row r="31" spans="1:10" s="157" customFormat="1" ht="15">
      <c r="A31" s="155"/>
      <c r="B31" s="148" t="s">
        <v>9</v>
      </c>
      <c r="C31" s="158"/>
      <c r="D31" s="158"/>
      <c r="E31" s="158"/>
      <c r="F31" s="158"/>
      <c r="G31" s="158"/>
      <c r="H31" s="158"/>
      <c r="I31" s="158"/>
      <c r="J31" s="158"/>
    </row>
    <row r="32" spans="1:10" s="157" customFormat="1" ht="15">
      <c r="A32" s="155"/>
      <c r="B32" s="148" t="s">
        <v>10</v>
      </c>
      <c r="C32" s="158"/>
      <c r="D32" s="158"/>
      <c r="E32" s="158"/>
      <c r="F32" s="158"/>
      <c r="G32" s="158"/>
      <c r="H32" s="158"/>
      <c r="I32" s="158"/>
      <c r="J32" s="158"/>
    </row>
    <row r="33" spans="1:10" s="157" customFormat="1" ht="15">
      <c r="A33" s="155"/>
      <c r="B33" s="148" t="s">
        <v>12</v>
      </c>
      <c r="C33" s="158"/>
      <c r="D33" s="158"/>
      <c r="E33" s="158"/>
      <c r="F33" s="158"/>
      <c r="G33" s="158"/>
      <c r="H33" s="158"/>
      <c r="I33" s="158"/>
      <c r="J33" s="158"/>
    </row>
    <row r="34" spans="1:10" s="157" customFormat="1" ht="15">
      <c r="A34" s="155"/>
      <c r="B34" s="148" t="s">
        <v>11</v>
      </c>
      <c r="C34" s="158"/>
      <c r="D34" s="158"/>
      <c r="E34" s="158"/>
      <c r="F34" s="158"/>
      <c r="G34" s="158"/>
      <c r="H34" s="158"/>
      <c r="I34" s="158"/>
      <c r="J34" s="158"/>
    </row>
    <row r="35" spans="1:10" s="157" customFormat="1" ht="15">
      <c r="A35" s="155"/>
      <c r="B35" s="148"/>
      <c r="C35" s="158"/>
      <c r="D35" s="158"/>
      <c r="E35" s="158"/>
      <c r="F35" s="158"/>
      <c r="G35" s="158"/>
      <c r="H35" s="158"/>
      <c r="I35" s="158"/>
      <c r="J35" s="158"/>
    </row>
    <row r="36" spans="1:10" s="157" customFormat="1" ht="15">
      <c r="A36" s="155"/>
      <c r="B36" s="148" t="s">
        <v>13</v>
      </c>
      <c r="C36" s="148"/>
      <c r="D36" s="148"/>
      <c r="E36" s="148"/>
      <c r="F36" s="148"/>
      <c r="G36" s="148"/>
      <c r="H36" s="148"/>
      <c r="I36" s="148"/>
      <c r="J36" s="148"/>
    </row>
    <row r="37" spans="1:10" s="157" customFormat="1" ht="15">
      <c r="A37" s="155"/>
      <c r="B37" s="159" t="s">
        <v>14</v>
      </c>
      <c r="C37" s="148"/>
      <c r="D37" s="148"/>
      <c r="E37" s="148"/>
      <c r="F37" s="148"/>
      <c r="G37" s="148"/>
      <c r="H37" s="148"/>
      <c r="I37" s="148"/>
      <c r="J37" s="148"/>
    </row>
    <row r="38" spans="1:10" s="157" customFormat="1" ht="15">
      <c r="A38" s="155"/>
      <c r="B38" s="148" t="s">
        <v>15</v>
      </c>
      <c r="C38" s="148"/>
      <c r="D38" s="148"/>
      <c r="E38" s="148"/>
      <c r="F38" s="148"/>
      <c r="G38" s="148"/>
      <c r="H38" s="148"/>
      <c r="I38" s="148"/>
      <c r="J38" s="148"/>
    </row>
    <row r="39" spans="1:10" s="157" customFormat="1" ht="15">
      <c r="A39" s="155"/>
      <c r="B39" s="148" t="s">
        <v>16</v>
      </c>
      <c r="C39" s="148"/>
      <c r="D39" s="148"/>
      <c r="E39" s="148"/>
      <c r="F39" s="148"/>
      <c r="G39" s="148"/>
      <c r="H39" s="148"/>
      <c r="I39" s="148"/>
      <c r="J39" s="148"/>
    </row>
    <row r="40" spans="1:10" s="157" customFormat="1" ht="15">
      <c r="A40" s="155"/>
      <c r="B40" s="148"/>
      <c r="C40" s="148"/>
      <c r="D40" s="148"/>
      <c r="E40" s="148"/>
      <c r="F40" s="148"/>
      <c r="G40" s="148"/>
      <c r="H40" s="148"/>
      <c r="I40" s="148"/>
      <c r="J40" s="148"/>
    </row>
    <row r="41" spans="1:5" s="157" customFormat="1" ht="28.5">
      <c r="A41" s="155"/>
      <c r="B41" s="161"/>
      <c r="C41" s="162" t="s">
        <v>188</v>
      </c>
      <c r="D41" s="162" t="s">
        <v>217</v>
      </c>
      <c r="E41" s="162" t="s">
        <v>178</v>
      </c>
    </row>
    <row r="42" spans="1:5" s="157" customFormat="1" ht="15">
      <c r="A42" s="155"/>
      <c r="B42" s="161"/>
      <c r="C42" s="163" t="s">
        <v>167</v>
      </c>
      <c r="D42" s="163" t="s">
        <v>167</v>
      </c>
      <c r="E42" s="163" t="s">
        <v>167</v>
      </c>
    </row>
    <row r="43" spans="1:5" s="157" customFormat="1" ht="15">
      <c r="A43" s="155"/>
      <c r="B43" s="156" t="s">
        <v>65</v>
      </c>
      <c r="C43" s="164">
        <v>242177</v>
      </c>
      <c r="D43" s="164">
        <f>E43-C43</f>
        <v>-15994.380000000005</v>
      </c>
      <c r="E43" s="164">
        <f>'BS'!C16</f>
        <v>226182.62</v>
      </c>
    </row>
    <row r="44" spans="1:5" s="157" customFormat="1" ht="15">
      <c r="A44" s="155"/>
      <c r="B44" s="156" t="s">
        <v>218</v>
      </c>
      <c r="C44" s="165">
        <v>0</v>
      </c>
      <c r="D44" s="165">
        <f>E44-C44</f>
        <v>15994.38</v>
      </c>
      <c r="E44" s="165">
        <f>'BS'!C17</f>
        <v>15994.38</v>
      </c>
    </row>
    <row r="45" ht="15"/>
    <row r="46" spans="1:6" s="151" customFormat="1" ht="14.25">
      <c r="A46" s="147">
        <f>A17+1</f>
        <v>3</v>
      </c>
      <c r="B46" s="150" t="s">
        <v>47</v>
      </c>
      <c r="C46" s="150"/>
      <c r="D46" s="150"/>
      <c r="E46" s="150"/>
      <c r="F46" s="150"/>
    </row>
    <row r="47" ht="15">
      <c r="B47" s="148" t="s">
        <v>118</v>
      </c>
    </row>
    <row r="48" ht="15"/>
    <row r="49" spans="1:6" s="151" customFormat="1" ht="14.25">
      <c r="A49" s="147">
        <f>+A46+1</f>
        <v>4</v>
      </c>
      <c r="B49" s="150" t="s">
        <v>48</v>
      </c>
      <c r="C49" s="150"/>
      <c r="D49" s="150"/>
      <c r="E49" s="150"/>
      <c r="F49" s="150"/>
    </row>
    <row r="50" ht="15">
      <c r="B50" s="148" t="s">
        <v>170</v>
      </c>
    </row>
    <row r="51" spans="2:3" ht="15">
      <c r="B51" s="157"/>
      <c r="C51" s="157"/>
    </row>
    <row r="52" spans="1:6" s="151" customFormat="1" ht="14.25">
      <c r="A52" s="147">
        <f>+A49+1</f>
        <v>5</v>
      </c>
      <c r="B52" s="150" t="s">
        <v>49</v>
      </c>
      <c r="C52" s="150"/>
      <c r="D52" s="150"/>
      <c r="E52" s="150"/>
      <c r="F52" s="150"/>
    </row>
    <row r="53" spans="1:6" s="151" customFormat="1" ht="15">
      <c r="A53" s="147"/>
      <c r="B53" s="148" t="s">
        <v>17</v>
      </c>
      <c r="C53" s="148"/>
      <c r="D53" s="148"/>
      <c r="E53" s="148"/>
      <c r="F53" s="148"/>
    </row>
    <row r="54" spans="1:6" s="151" customFormat="1" ht="15">
      <c r="A54" s="147"/>
      <c r="B54" s="148" t="s">
        <v>18</v>
      </c>
      <c r="C54" s="148"/>
      <c r="D54" s="148"/>
      <c r="E54" s="148"/>
      <c r="F54" s="148"/>
    </row>
    <row r="55" spans="2:3" ht="15">
      <c r="B55" s="157"/>
      <c r="C55" s="157"/>
    </row>
    <row r="56" spans="1:6" s="151" customFormat="1" ht="14.25">
      <c r="A56" s="147">
        <f>+A52+1</f>
        <v>6</v>
      </c>
      <c r="B56" s="150" t="s">
        <v>50</v>
      </c>
      <c r="C56" s="150"/>
      <c r="D56" s="150"/>
      <c r="E56" s="150"/>
      <c r="F56" s="150"/>
    </row>
    <row r="57" ht="15">
      <c r="B57" s="148" t="s">
        <v>119</v>
      </c>
    </row>
    <row r="58" spans="2:3" ht="15">
      <c r="B58" s="157"/>
      <c r="C58" s="157"/>
    </row>
    <row r="59" spans="1:6" s="151" customFormat="1" ht="14.25">
      <c r="A59" s="147">
        <f>+A56+1</f>
        <v>7</v>
      </c>
      <c r="B59" s="150" t="s">
        <v>51</v>
      </c>
      <c r="C59" s="150"/>
      <c r="D59" s="150"/>
      <c r="E59" s="150"/>
      <c r="F59" s="150"/>
    </row>
    <row r="60" ht="15">
      <c r="B60" s="148" t="s">
        <v>226</v>
      </c>
    </row>
    <row r="61" spans="2:6" ht="15">
      <c r="B61" s="157" t="s">
        <v>227</v>
      </c>
      <c r="C61" s="157"/>
      <c r="D61" s="157"/>
      <c r="E61" s="157"/>
      <c r="F61" s="157"/>
    </row>
    <row r="62" spans="2:6" ht="15">
      <c r="B62" s="157"/>
      <c r="C62" s="157"/>
      <c r="D62" s="157"/>
      <c r="E62" s="157"/>
      <c r="F62" s="157"/>
    </row>
    <row r="63" spans="1:6" s="151" customFormat="1" ht="14.25">
      <c r="A63" s="147">
        <f>+A59+1</f>
        <v>8</v>
      </c>
      <c r="B63" s="150" t="s">
        <v>52</v>
      </c>
      <c r="C63" s="150"/>
      <c r="D63" s="150"/>
      <c r="E63" s="150"/>
      <c r="F63" s="150"/>
    </row>
    <row r="64" spans="2:6" ht="15">
      <c r="B64" s="157" t="s">
        <v>277</v>
      </c>
      <c r="C64" s="157"/>
      <c r="D64" s="157"/>
      <c r="E64" s="157"/>
      <c r="F64" s="157"/>
    </row>
    <row r="65" spans="2:6" ht="15">
      <c r="B65" s="157"/>
      <c r="C65" s="157"/>
      <c r="D65" s="157"/>
      <c r="E65" s="157"/>
      <c r="F65" s="157"/>
    </row>
    <row r="66" spans="1:6" s="151" customFormat="1" ht="14.25">
      <c r="A66" s="147">
        <f>+A63+1</f>
        <v>9</v>
      </c>
      <c r="B66" s="150" t="s">
        <v>53</v>
      </c>
      <c r="C66" s="150"/>
      <c r="D66" s="150"/>
      <c r="E66" s="150"/>
      <c r="F66" s="150"/>
    </row>
    <row r="67" spans="2:6" ht="15">
      <c r="B67" s="157" t="s">
        <v>32</v>
      </c>
      <c r="C67" s="157"/>
      <c r="D67" s="157"/>
      <c r="E67" s="157"/>
      <c r="F67" s="157"/>
    </row>
    <row r="68" spans="2:6" ht="15">
      <c r="B68" s="157" t="s">
        <v>33</v>
      </c>
      <c r="C68" s="157"/>
      <c r="D68" s="157"/>
      <c r="E68" s="157"/>
      <c r="F68" s="157"/>
    </row>
    <row r="69" spans="2:6" ht="15">
      <c r="B69" s="157"/>
      <c r="C69" s="157"/>
      <c r="D69" s="157"/>
      <c r="E69" s="157"/>
      <c r="F69" s="157"/>
    </row>
    <row r="70" spans="2:6" ht="15">
      <c r="B70" s="157" t="s">
        <v>143</v>
      </c>
      <c r="C70" s="157"/>
      <c r="D70" s="157"/>
      <c r="E70" s="157"/>
      <c r="F70" s="157"/>
    </row>
    <row r="71" spans="2:6" ht="15.75" thickBot="1">
      <c r="B71" s="157"/>
      <c r="C71" s="157"/>
      <c r="D71" s="157"/>
      <c r="E71" s="157"/>
      <c r="F71" s="157"/>
    </row>
    <row r="72" spans="1:6" ht="15">
      <c r="A72" s="166"/>
      <c r="B72" s="473"/>
      <c r="C72" s="463" t="s">
        <v>97</v>
      </c>
      <c r="D72" s="464"/>
      <c r="E72" s="463" t="s">
        <v>98</v>
      </c>
      <c r="F72" s="462"/>
    </row>
    <row r="73" spans="1:6" ht="15.75" thickBot="1">
      <c r="A73" s="166"/>
      <c r="B73" s="474"/>
      <c r="C73" s="476" t="s">
        <v>278</v>
      </c>
      <c r="D73" s="469"/>
      <c r="E73" s="476" t="str">
        <f>+C73</f>
        <v>ended 31 March</v>
      </c>
      <c r="F73" s="477"/>
    </row>
    <row r="74" spans="1:6" ht="15">
      <c r="A74" s="166"/>
      <c r="B74" s="474"/>
      <c r="C74" s="167">
        <v>2008</v>
      </c>
      <c r="D74" s="168">
        <v>2007</v>
      </c>
      <c r="E74" s="167">
        <f>+C74</f>
        <v>2008</v>
      </c>
      <c r="F74" s="169">
        <f>D74</f>
        <v>2007</v>
      </c>
    </row>
    <row r="75" spans="1:6" ht="15.75" thickBot="1">
      <c r="A75" s="166"/>
      <c r="B75" s="475"/>
      <c r="C75" s="170" t="s">
        <v>133</v>
      </c>
      <c r="D75" s="171" t="s">
        <v>133</v>
      </c>
      <c r="E75" s="170" t="s">
        <v>134</v>
      </c>
      <c r="F75" s="171" t="s">
        <v>133</v>
      </c>
    </row>
    <row r="76" spans="1:6" s="338" customFormat="1" ht="15">
      <c r="A76" s="166"/>
      <c r="B76" s="342" t="s">
        <v>80</v>
      </c>
      <c r="C76" s="336"/>
      <c r="D76" s="337"/>
      <c r="E76" s="336"/>
      <c r="F76" s="337"/>
    </row>
    <row r="77" spans="1:6" ht="15">
      <c r="A77" s="172"/>
      <c r="B77" s="343" t="s">
        <v>324</v>
      </c>
      <c r="C77" s="174">
        <f>ROUND(+'[2]qtr PLgroup'!$R$8/1000,0)</f>
        <v>26953</v>
      </c>
      <c r="D77" s="175">
        <v>23534</v>
      </c>
      <c r="E77" s="176">
        <f>ROUNDUP('[2]PLgroup'!$R$8/1000,0)</f>
        <v>79953</v>
      </c>
      <c r="F77" s="175">
        <v>66290</v>
      </c>
    </row>
    <row r="78" spans="1:6" s="338" customFormat="1" ht="15">
      <c r="A78" s="172"/>
      <c r="B78" s="343" t="s">
        <v>323</v>
      </c>
      <c r="C78" s="174">
        <f>ROUND(+'[2]qtr PLgroup'!$S$8/1000,0)</f>
        <v>26038</v>
      </c>
      <c r="D78" s="175">
        <v>16711</v>
      </c>
      <c r="E78" s="176">
        <f>ROUND('[2]PLgroup'!$S$8/1000,0)</f>
        <v>69838</v>
      </c>
      <c r="F78" s="175">
        <v>61621</v>
      </c>
    </row>
    <row r="79" spans="1:6" s="338" customFormat="1" ht="15.75" thickBot="1">
      <c r="A79" s="172"/>
      <c r="B79" s="343" t="s">
        <v>321</v>
      </c>
      <c r="C79" s="340">
        <f>SUM(C77:C78)</f>
        <v>52991</v>
      </c>
      <c r="D79" s="341">
        <f>SUM(D77:D78)</f>
        <v>40245</v>
      </c>
      <c r="E79" s="340">
        <f>SUM(E77:E78)</f>
        <v>149791</v>
      </c>
      <c r="F79" s="341">
        <f>SUM(F77:F78)</f>
        <v>127911</v>
      </c>
    </row>
    <row r="80" spans="1:6" s="363" customFormat="1" ht="15.75" thickTop="1">
      <c r="A80" s="359"/>
      <c r="B80" s="343"/>
      <c r="C80" s="360">
        <f>SUM(C77:C78)-'IS'!B14</f>
        <v>0</v>
      </c>
      <c r="D80" s="361">
        <f>SUM(D77:D78)-'IS'!C14</f>
        <v>0</v>
      </c>
      <c r="E80" s="362">
        <f>SUM(E77:E78)-'IS'!D14</f>
        <v>0</v>
      </c>
      <c r="F80" s="361">
        <f>SUM(F77:F78)-'IS'!E14</f>
        <v>0</v>
      </c>
    </row>
    <row r="81" spans="1:6" s="338" customFormat="1" ht="15">
      <c r="A81" s="166"/>
      <c r="B81" s="342" t="s">
        <v>318</v>
      </c>
      <c r="C81" s="336"/>
      <c r="D81" s="337"/>
      <c r="E81" s="336"/>
      <c r="F81" s="337"/>
    </row>
    <row r="82" spans="1:9" ht="15">
      <c r="A82" s="172"/>
      <c r="B82" s="343" t="s">
        <v>324</v>
      </c>
      <c r="C82" s="174">
        <f>ROUNDDOWN('[2]qtr PLgroup'!$R$54/1000,0)</f>
        <v>2518</v>
      </c>
      <c r="D82" s="175">
        <f>ROUNDDOWN('[4]qtr plgroup'!$R$52/1000,0)</f>
        <v>2631</v>
      </c>
      <c r="E82" s="176">
        <f>ROUND('[2]PLgroup'!$R$54/1000,0)</f>
        <v>10753</v>
      </c>
      <c r="F82" s="175">
        <f>ROUNDDOWN('[4]plgroup'!$R$52/1000,0)</f>
        <v>9130</v>
      </c>
      <c r="I82" s="148" t="s">
        <v>319</v>
      </c>
    </row>
    <row r="83" spans="1:6" s="338" customFormat="1" ht="15">
      <c r="A83" s="172"/>
      <c r="B83" s="343" t="s">
        <v>323</v>
      </c>
      <c r="C83" s="174">
        <f>ROUND('[2]qtr PLgroup'!$S$54/1000,0)</f>
        <v>1954</v>
      </c>
      <c r="D83" s="175">
        <f>ROUNDDOWN('[4]qtr plgroup'!$S$52/1000,0)-1</f>
        <v>4196</v>
      </c>
      <c r="E83" s="176">
        <f>ROUND('[2]PLgroup'!$S$54/1000,0)</f>
        <v>6211</v>
      </c>
      <c r="F83" s="175">
        <f>ROUNDDOWN('[4]plgroup'!$S$52/1000,0)-1</f>
        <v>14366</v>
      </c>
    </row>
    <row r="84" spans="1:6" s="363" customFormat="1" ht="15.75" thickBot="1">
      <c r="A84" s="359"/>
      <c r="B84" s="343" t="s">
        <v>322</v>
      </c>
      <c r="C84" s="340">
        <f>SUM(C82:C83)</f>
        <v>4472</v>
      </c>
      <c r="D84" s="341">
        <f>SUM(D82:D83)</f>
        <v>6827</v>
      </c>
      <c r="E84" s="340">
        <f>SUM(E82:E83)</f>
        <v>16964</v>
      </c>
      <c r="F84" s="341">
        <f>SUM(F82:F83)</f>
        <v>23496</v>
      </c>
    </row>
    <row r="85" spans="1:6" ht="15.75" thickTop="1">
      <c r="A85" s="172"/>
      <c r="B85" s="343"/>
      <c r="C85" s="360">
        <f>C84-'IS'!B20</f>
        <v>0</v>
      </c>
      <c r="D85" s="361">
        <f>D84-'IS'!C20</f>
        <v>0</v>
      </c>
      <c r="E85" s="362">
        <f>E84-'IS'!D20</f>
        <v>0</v>
      </c>
      <c r="F85" s="361">
        <f>F84-'IS'!E20</f>
        <v>0</v>
      </c>
    </row>
    <row r="86" spans="1:6" s="338" customFormat="1" ht="15">
      <c r="A86" s="166"/>
      <c r="B86" s="342" t="s">
        <v>320</v>
      </c>
      <c r="C86" s="336"/>
      <c r="D86" s="337"/>
      <c r="E86" s="336"/>
      <c r="F86" s="337"/>
    </row>
    <row r="87" spans="1:6" ht="15">
      <c r="A87" s="172"/>
      <c r="B87" s="343" t="s">
        <v>324</v>
      </c>
      <c r="C87" s="174">
        <f>ROUNDDOWN('[2]qtr PLgroup'!$R$58/1000,0)</f>
        <v>1923</v>
      </c>
      <c r="D87" s="175">
        <f>ROUNDDOWN('[4]qtr plgroup'!$R$56/1000,0)-1</f>
        <v>2100</v>
      </c>
      <c r="E87" s="176">
        <f>ROUND('[2]PLgroup'!$R$58/1000,0)</f>
        <v>8564</v>
      </c>
      <c r="F87" s="175">
        <f>ROUNDDOWN('[4]plgroup'!$R$56/1000,0)-1</f>
        <v>7708</v>
      </c>
    </row>
    <row r="88" spans="1:6" s="338" customFormat="1" ht="15">
      <c r="A88" s="172"/>
      <c r="B88" s="343" t="s">
        <v>323</v>
      </c>
      <c r="C88" s="174">
        <f>ROUNDDOWN('[2]qtr PLgroup'!$S$58/1000,0)</f>
        <v>1264</v>
      </c>
      <c r="D88" s="175">
        <f>ROUNDDOWN('[4]qtr plgroup'!$S$56/1000,0)-1</f>
        <v>3228</v>
      </c>
      <c r="E88" s="176">
        <f>ROUND('[2]PLgroup'!$S$58/1000,0)</f>
        <v>4623</v>
      </c>
      <c r="F88" s="175">
        <f>ROUNDDOWN('[4]plgroup'!$S$56/1000,0)</f>
        <v>11524</v>
      </c>
    </row>
    <row r="89" spans="1:6" s="363" customFormat="1" ht="15.75" thickBot="1">
      <c r="A89" s="359"/>
      <c r="B89" s="343" t="s">
        <v>325</v>
      </c>
      <c r="C89" s="340">
        <f>SUM(C87:C88)</f>
        <v>3187</v>
      </c>
      <c r="D89" s="341">
        <f>SUM(D87:D88)</f>
        <v>5328</v>
      </c>
      <c r="E89" s="340">
        <f>SUM(E87:E88)</f>
        <v>13187</v>
      </c>
      <c r="F89" s="341">
        <f>SUM(F87:F88)</f>
        <v>19232</v>
      </c>
    </row>
    <row r="90" spans="1:6" ht="16.5" thickBot="1" thickTop="1">
      <c r="A90" s="172"/>
      <c r="B90" s="339"/>
      <c r="C90" s="364">
        <f>C89-'IS'!B22</f>
        <v>0</v>
      </c>
      <c r="D90" s="365">
        <f>D89-'IS'!C22</f>
        <v>0</v>
      </c>
      <c r="E90" s="366">
        <f>E89-'IS'!D22</f>
        <v>0</v>
      </c>
      <c r="F90" s="365">
        <f>F89-'IS'!E22</f>
        <v>0</v>
      </c>
    </row>
    <row r="91" spans="2:6" ht="15">
      <c r="B91" s="157"/>
      <c r="C91" s="328"/>
      <c r="D91" s="328"/>
      <c r="E91" s="328"/>
      <c r="F91" s="328"/>
    </row>
    <row r="92" spans="1:6" s="151" customFormat="1" ht="14.25">
      <c r="A92" s="147">
        <f>A66+1</f>
        <v>10</v>
      </c>
      <c r="B92" s="150" t="s">
        <v>153</v>
      </c>
      <c r="C92" s="150"/>
      <c r="D92" s="150"/>
      <c r="E92" s="296"/>
      <c r="F92" s="150"/>
    </row>
    <row r="93" spans="2:6" ht="15">
      <c r="B93" s="157" t="s">
        <v>171</v>
      </c>
      <c r="C93" s="157"/>
      <c r="D93" s="157"/>
      <c r="E93" s="296"/>
      <c r="F93" s="157"/>
    </row>
    <row r="94" spans="2:6" ht="15">
      <c r="B94" s="157"/>
      <c r="C94" s="157"/>
      <c r="D94" s="157"/>
      <c r="E94" s="157"/>
      <c r="F94" s="157"/>
    </row>
    <row r="95" spans="1:6" s="151" customFormat="1" ht="14.25">
      <c r="A95" s="147">
        <f>+A92+1</f>
        <v>11</v>
      </c>
      <c r="B95" s="150" t="s">
        <v>54</v>
      </c>
      <c r="C95" s="150"/>
      <c r="D95" s="150"/>
      <c r="E95" s="150"/>
      <c r="F95" s="150"/>
    </row>
    <row r="96" spans="1:6" s="151" customFormat="1" ht="15">
      <c r="A96" s="147"/>
      <c r="B96" s="178" t="s">
        <v>27</v>
      </c>
      <c r="C96" s="150"/>
      <c r="D96" s="150"/>
      <c r="E96" s="150"/>
      <c r="F96" s="150"/>
    </row>
    <row r="97" spans="1:6" s="151" customFormat="1" ht="15">
      <c r="A97" s="147"/>
      <c r="B97" s="178" t="s">
        <v>28</v>
      </c>
      <c r="C97" s="150"/>
      <c r="D97" s="150"/>
      <c r="E97" s="150"/>
      <c r="F97" s="150"/>
    </row>
    <row r="98" spans="1:6" s="151" customFormat="1" ht="15">
      <c r="A98" s="147"/>
      <c r="B98" s="178" t="s">
        <v>300</v>
      </c>
      <c r="C98" s="150"/>
      <c r="D98" s="150"/>
      <c r="E98" s="150"/>
      <c r="F98" s="150"/>
    </row>
    <row r="99" spans="1:6" s="151" customFormat="1" ht="15">
      <c r="A99" s="147"/>
      <c r="B99" s="178"/>
      <c r="C99" s="150"/>
      <c r="D99" s="150"/>
      <c r="E99" s="150"/>
      <c r="F99" s="150"/>
    </row>
    <row r="100" spans="1:5" s="151" customFormat="1" ht="15">
      <c r="A100" s="147"/>
      <c r="B100" s="178" t="s">
        <v>29</v>
      </c>
      <c r="C100" s="179"/>
      <c r="D100" s="179"/>
      <c r="E100" s="179"/>
    </row>
    <row r="101" spans="1:6" s="151" customFormat="1" ht="15">
      <c r="A101" s="147"/>
      <c r="B101" s="180"/>
      <c r="C101" s="180"/>
      <c r="D101" s="180"/>
      <c r="E101" s="180"/>
      <c r="F101" s="180"/>
    </row>
    <row r="102" spans="1:6" ht="15">
      <c r="A102" s="147">
        <f>+A95+1</f>
        <v>12</v>
      </c>
      <c r="B102" s="150" t="s">
        <v>55</v>
      </c>
      <c r="C102" s="150"/>
      <c r="D102" s="150"/>
      <c r="E102" s="150"/>
      <c r="F102" s="150"/>
    </row>
    <row r="103" spans="1:6" s="151" customFormat="1" ht="15">
      <c r="A103" s="181"/>
      <c r="B103" s="157" t="s">
        <v>344</v>
      </c>
      <c r="C103" s="157"/>
      <c r="D103" s="157"/>
      <c r="E103" s="157"/>
      <c r="F103" s="157"/>
    </row>
    <row r="104" spans="1:6" s="151" customFormat="1" ht="15">
      <c r="A104" s="181"/>
      <c r="B104" s="157" t="s">
        <v>19</v>
      </c>
      <c r="C104" s="157"/>
      <c r="D104" s="157"/>
      <c r="E104" s="157"/>
      <c r="F104" s="157"/>
    </row>
    <row r="105" spans="2:6" ht="15">
      <c r="B105" s="157"/>
      <c r="C105" s="157"/>
      <c r="D105" s="157"/>
      <c r="E105" s="157"/>
      <c r="F105" s="157"/>
    </row>
    <row r="106" spans="1:6" ht="15">
      <c r="A106" s="147">
        <f>+A102+1</f>
        <v>13</v>
      </c>
      <c r="B106" s="150" t="s">
        <v>107</v>
      </c>
      <c r="C106" s="150"/>
      <c r="D106" s="150"/>
      <c r="E106" s="150"/>
      <c r="F106" s="150"/>
    </row>
    <row r="107" spans="1:6" s="151" customFormat="1" ht="15">
      <c r="A107" s="181"/>
      <c r="B107" s="157" t="s">
        <v>163</v>
      </c>
      <c r="C107" s="157"/>
      <c r="D107" s="157"/>
      <c r="E107" s="157"/>
      <c r="F107" s="157"/>
    </row>
    <row r="108" spans="2:6" ht="15">
      <c r="B108" s="157"/>
      <c r="C108" s="157"/>
      <c r="D108" s="182"/>
      <c r="E108" s="183"/>
      <c r="F108" s="184"/>
    </row>
    <row r="109" spans="1:6" ht="15">
      <c r="A109" s="147">
        <f>+A106+1</f>
        <v>14</v>
      </c>
      <c r="B109" s="150" t="s">
        <v>56</v>
      </c>
      <c r="C109" s="150"/>
      <c r="D109" s="150"/>
      <c r="E109" s="150"/>
      <c r="F109" s="150"/>
    </row>
    <row r="110" spans="1:6" s="151" customFormat="1" ht="15">
      <c r="A110" s="181"/>
      <c r="B110" s="157" t="s">
        <v>275</v>
      </c>
      <c r="C110" s="157"/>
      <c r="D110" s="157"/>
      <c r="E110" s="157"/>
      <c r="F110" s="157"/>
    </row>
    <row r="111" spans="2:6" ht="15.75" thickBot="1">
      <c r="B111" s="157"/>
      <c r="C111" s="157"/>
      <c r="D111" s="157"/>
      <c r="E111" s="157"/>
      <c r="F111" s="157"/>
    </row>
    <row r="112" spans="2:5" ht="15.75" thickBot="1">
      <c r="B112" s="185"/>
      <c r="C112" s="186"/>
      <c r="D112" s="187" t="s">
        <v>133</v>
      </c>
      <c r="E112" s="188"/>
    </row>
    <row r="113" spans="1:7" ht="15">
      <c r="A113" s="166"/>
      <c r="B113" s="189" t="s">
        <v>263</v>
      </c>
      <c r="C113" s="190"/>
      <c r="D113" s="191">
        <f>'[2]Notes'!$U$627</f>
        <v>711.7741499999985</v>
      </c>
      <c r="E113" s="196"/>
      <c r="G113" s="192"/>
    </row>
    <row r="114" spans="1:7" ht="15.75" thickBot="1">
      <c r="A114" s="166"/>
      <c r="B114" s="193" t="s">
        <v>65</v>
      </c>
      <c r="C114" s="194"/>
      <c r="D114" s="195">
        <f>SUM('[2]Notes'!$U$628:$U$632)</f>
        <v>3527.423692000006</v>
      </c>
      <c r="E114" s="196"/>
      <c r="F114" s="157"/>
      <c r="G114" s="196"/>
    </row>
    <row r="115" spans="1:7" ht="15.75" thickBot="1">
      <c r="A115" s="166"/>
      <c r="B115" s="197" t="s">
        <v>82</v>
      </c>
      <c r="C115" s="198"/>
      <c r="D115" s="195">
        <f>SUM(D113:D114)</f>
        <v>4239.197842000005</v>
      </c>
      <c r="E115" s="188"/>
      <c r="F115" s="157"/>
      <c r="G115" s="196"/>
    </row>
    <row r="116" spans="1:7" ht="15">
      <c r="A116" s="172"/>
      <c r="B116" s="199"/>
      <c r="C116" s="199"/>
      <c r="D116" s="199"/>
      <c r="E116" s="199"/>
      <c r="F116" s="199"/>
      <c r="G116" s="196"/>
    </row>
    <row r="117" spans="1:7" ht="15">
      <c r="A117" s="147">
        <f>+A109+1</f>
        <v>15</v>
      </c>
      <c r="B117" s="150" t="s">
        <v>108</v>
      </c>
      <c r="C117" s="150"/>
      <c r="D117" s="150"/>
      <c r="E117" s="150"/>
      <c r="F117" s="150"/>
      <c r="G117" s="196"/>
    </row>
    <row r="118" spans="1:7" s="151" customFormat="1" ht="15">
      <c r="A118" s="181"/>
      <c r="B118" s="157" t="s">
        <v>280</v>
      </c>
      <c r="C118" s="157"/>
      <c r="D118" s="157"/>
      <c r="E118" s="157"/>
      <c r="F118" s="157"/>
      <c r="G118" s="196"/>
    </row>
    <row r="119" spans="1:7" s="151" customFormat="1" ht="15">
      <c r="A119" s="181"/>
      <c r="B119" s="157" t="s">
        <v>281</v>
      </c>
      <c r="C119" s="157"/>
      <c r="D119" s="157"/>
      <c r="E119" s="157"/>
      <c r="F119" s="157"/>
      <c r="G119" s="196"/>
    </row>
    <row r="120" spans="1:7" s="151" customFormat="1" ht="15">
      <c r="A120" s="181"/>
      <c r="B120" s="157" t="s">
        <v>301</v>
      </c>
      <c r="C120" s="157"/>
      <c r="D120" s="157"/>
      <c r="E120" s="157"/>
      <c r="F120" s="157"/>
      <c r="G120" s="196"/>
    </row>
    <row r="121" spans="1:7" s="151" customFormat="1" ht="15">
      <c r="A121" s="181"/>
      <c r="B121" s="157" t="s">
        <v>282</v>
      </c>
      <c r="C121" s="157"/>
      <c r="D121" s="157"/>
      <c r="E121" s="157"/>
      <c r="F121" s="157"/>
      <c r="G121" s="196"/>
    </row>
    <row r="122" spans="1:7" s="151" customFormat="1" ht="15">
      <c r="A122" s="181"/>
      <c r="B122" s="157" t="s">
        <v>283</v>
      </c>
      <c r="C122" s="157"/>
      <c r="D122" s="157"/>
      <c r="E122" s="157"/>
      <c r="F122" s="157"/>
      <c r="G122" s="196"/>
    </row>
    <row r="123" spans="1:7" s="151" customFormat="1" ht="15">
      <c r="A123" s="181"/>
      <c r="B123" s="157"/>
      <c r="C123" s="157"/>
      <c r="D123" s="157"/>
      <c r="E123" s="157"/>
      <c r="F123" s="157"/>
      <c r="G123" s="196"/>
    </row>
    <row r="124" spans="1:7" s="151" customFormat="1" ht="15">
      <c r="A124" s="181"/>
      <c r="B124" s="157" t="s">
        <v>284</v>
      </c>
      <c r="C124" s="157"/>
      <c r="D124" s="157"/>
      <c r="E124" s="157"/>
      <c r="F124" s="157"/>
      <c r="G124" s="196"/>
    </row>
    <row r="125" spans="1:7" s="151" customFormat="1" ht="15">
      <c r="A125" s="181"/>
      <c r="B125" s="157" t="s">
        <v>304</v>
      </c>
      <c r="C125" s="157"/>
      <c r="D125" s="157"/>
      <c r="E125" s="157"/>
      <c r="F125" s="157"/>
      <c r="G125" s="196"/>
    </row>
    <row r="126" spans="1:7" s="151" customFormat="1" ht="15">
      <c r="A126" s="181"/>
      <c r="B126" s="157" t="s">
        <v>305</v>
      </c>
      <c r="C126" s="157"/>
      <c r="D126" s="157"/>
      <c r="E126" s="157"/>
      <c r="F126" s="157"/>
      <c r="G126" s="196"/>
    </row>
    <row r="127" spans="1:7" s="151" customFormat="1" ht="15">
      <c r="A127" s="181"/>
      <c r="B127" s="157"/>
      <c r="C127" s="157"/>
      <c r="D127" s="157"/>
      <c r="E127" s="157"/>
      <c r="F127" s="157"/>
      <c r="G127" s="196"/>
    </row>
    <row r="128" spans="1:6" ht="15">
      <c r="A128" s="147">
        <f>+A117+1</f>
        <v>16</v>
      </c>
      <c r="B128" s="150" t="s">
        <v>57</v>
      </c>
      <c r="C128" s="150"/>
      <c r="D128" s="150"/>
      <c r="E128" s="150"/>
      <c r="F128" s="150"/>
    </row>
    <row r="129" spans="1:6" s="151" customFormat="1" ht="15.75" thickBot="1">
      <c r="A129" s="181"/>
      <c r="B129" s="457"/>
      <c r="C129" s="457"/>
      <c r="D129" s="457"/>
      <c r="E129" s="457"/>
      <c r="F129" s="457"/>
    </row>
    <row r="130" spans="2:6" ht="15.75" thickBot="1">
      <c r="B130" s="202"/>
      <c r="C130" s="470" t="s">
        <v>151</v>
      </c>
      <c r="D130" s="471"/>
      <c r="E130" s="151"/>
      <c r="F130" s="151"/>
    </row>
    <row r="131" spans="2:6" ht="15">
      <c r="B131" s="203"/>
      <c r="C131" s="204">
        <v>39538</v>
      </c>
      <c r="D131" s="204">
        <v>39447</v>
      </c>
      <c r="E131" s="151"/>
      <c r="F131" s="151"/>
    </row>
    <row r="132" spans="2:6" ht="15.75" thickBot="1">
      <c r="B132" s="205"/>
      <c r="C132" s="206" t="s">
        <v>133</v>
      </c>
      <c r="D132" s="207" t="s">
        <v>133</v>
      </c>
      <c r="F132" s="151"/>
    </row>
    <row r="133" spans="2:6" ht="15">
      <c r="B133" s="173" t="s">
        <v>152</v>
      </c>
      <c r="C133" s="208">
        <f>+'IS'!B14</f>
        <v>52991</v>
      </c>
      <c r="D133" s="209">
        <f>'[3]IS'!$B$14</f>
        <v>53138</v>
      </c>
      <c r="E133" s="367"/>
      <c r="F133" s="367"/>
    </row>
    <row r="134" spans="2:6" ht="15.75" thickBot="1">
      <c r="B134" s="177" t="s">
        <v>172</v>
      </c>
      <c r="C134" s="210">
        <f>+'IS'!B20</f>
        <v>4472</v>
      </c>
      <c r="D134" s="211">
        <f>'[3]IS'!$B$20</f>
        <v>5854</v>
      </c>
      <c r="E134" s="322"/>
      <c r="F134" s="367"/>
    </row>
    <row r="135" spans="2:6" ht="15">
      <c r="B135" s="151"/>
      <c r="C135" s="151"/>
      <c r="D135" s="322"/>
      <c r="E135" s="151"/>
      <c r="F135" s="151"/>
    </row>
    <row r="136" spans="1:6" ht="15">
      <c r="A136" s="212"/>
      <c r="B136" s="157" t="s">
        <v>285</v>
      </c>
      <c r="C136" s="157"/>
      <c r="D136" s="157"/>
      <c r="E136" s="157"/>
      <c r="F136" s="157"/>
    </row>
    <row r="137" spans="1:6" ht="15">
      <c r="A137" s="212"/>
      <c r="B137" s="157" t="s">
        <v>302</v>
      </c>
      <c r="C137" s="157"/>
      <c r="D137" s="157"/>
      <c r="E137" s="157"/>
      <c r="F137" s="157"/>
    </row>
    <row r="138" spans="1:6" ht="15">
      <c r="A138" s="212"/>
      <c r="B138" s="157" t="s">
        <v>306</v>
      </c>
      <c r="C138" s="157"/>
      <c r="D138" s="157"/>
      <c r="E138" s="157"/>
      <c r="F138" s="157"/>
    </row>
    <row r="139" spans="1:6" ht="15">
      <c r="A139" s="212"/>
      <c r="B139" s="157" t="s">
        <v>307</v>
      </c>
      <c r="C139" s="157"/>
      <c r="D139" s="157"/>
      <c r="E139" s="157"/>
      <c r="F139" s="157"/>
    </row>
    <row r="140" spans="1:6" ht="15">
      <c r="A140" s="212"/>
      <c r="B140" s="157"/>
      <c r="C140" s="157"/>
      <c r="D140" s="157"/>
      <c r="E140" s="157"/>
      <c r="F140" s="157"/>
    </row>
    <row r="141" spans="1:6" ht="15">
      <c r="A141" s="147">
        <f>+A128+1</f>
        <v>17</v>
      </c>
      <c r="B141" s="150" t="s">
        <v>58</v>
      </c>
      <c r="C141" s="150"/>
      <c r="D141" s="150"/>
      <c r="E141" s="150"/>
      <c r="F141" s="150"/>
    </row>
    <row r="142" spans="1:6" s="151" customFormat="1" ht="15">
      <c r="A142" s="181"/>
      <c r="B142" s="157" t="s">
        <v>228</v>
      </c>
      <c r="C142" s="157"/>
      <c r="D142" s="157"/>
      <c r="E142" s="157"/>
      <c r="F142" s="157"/>
    </row>
    <row r="143" spans="1:6" s="151" customFormat="1" ht="15">
      <c r="A143" s="181"/>
      <c r="B143" s="157" t="s">
        <v>244</v>
      </c>
      <c r="C143" s="157"/>
      <c r="D143" s="157"/>
      <c r="E143" s="157"/>
      <c r="F143" s="157"/>
    </row>
    <row r="144" spans="1:6" s="151" customFormat="1" ht="15">
      <c r="A144" s="181"/>
      <c r="B144" s="157" t="s">
        <v>286</v>
      </c>
      <c r="C144" s="157"/>
      <c r="D144" s="157"/>
      <c r="E144" s="157"/>
      <c r="F144" s="157"/>
    </row>
    <row r="145" spans="1:6" s="151" customFormat="1" ht="15">
      <c r="A145" s="181"/>
      <c r="B145" s="200" t="s">
        <v>287</v>
      </c>
      <c r="C145" s="157"/>
      <c r="D145" s="157"/>
      <c r="E145" s="157"/>
      <c r="F145" s="157"/>
    </row>
    <row r="146" spans="1:6" s="151" customFormat="1" ht="15">
      <c r="A146" s="181"/>
      <c r="B146" s="157" t="s">
        <v>326</v>
      </c>
      <c r="C146" s="157"/>
      <c r="D146" s="157"/>
      <c r="E146" s="157"/>
      <c r="F146" s="157"/>
    </row>
    <row r="147" spans="1:6" s="151" customFormat="1" ht="15">
      <c r="A147" s="181"/>
      <c r="B147" s="157" t="s">
        <v>246</v>
      </c>
      <c r="C147" s="157"/>
      <c r="D147" s="157"/>
      <c r="E147" s="157"/>
      <c r="F147" s="157"/>
    </row>
    <row r="148" spans="1:6" s="151" customFormat="1" ht="15">
      <c r="A148" s="181"/>
      <c r="B148" s="157" t="s">
        <v>245</v>
      </c>
      <c r="C148" s="157"/>
      <c r="D148" s="157"/>
      <c r="E148" s="157"/>
      <c r="F148" s="157"/>
    </row>
    <row r="149" spans="1:6" s="151" customFormat="1" ht="15">
      <c r="A149" s="181"/>
      <c r="B149" s="157"/>
      <c r="C149" s="157"/>
      <c r="D149" s="157"/>
      <c r="E149" s="157"/>
      <c r="F149" s="157"/>
    </row>
    <row r="150" spans="1:6" ht="15">
      <c r="A150" s="147">
        <f>+A141+1</f>
        <v>18</v>
      </c>
      <c r="B150" s="150" t="s">
        <v>59</v>
      </c>
      <c r="C150" s="150"/>
      <c r="D150" s="150"/>
      <c r="E150" s="150"/>
      <c r="F150" s="150"/>
    </row>
    <row r="151" spans="1:6" s="151" customFormat="1" ht="30">
      <c r="A151" s="181"/>
      <c r="B151" s="152" t="s">
        <v>161</v>
      </c>
      <c r="C151" s="152"/>
      <c r="D151" s="152"/>
      <c r="E151" s="152"/>
      <c r="F151" s="157"/>
    </row>
    <row r="152" spans="2:6" ht="15">
      <c r="B152" s="157"/>
      <c r="C152" s="157"/>
      <c r="D152" s="157"/>
      <c r="E152" s="157"/>
      <c r="F152" s="157"/>
    </row>
    <row r="153" spans="1:6" s="151" customFormat="1" ht="15" thickBot="1">
      <c r="A153" s="147">
        <f>+A150+1</f>
        <v>19</v>
      </c>
      <c r="B153" s="213" t="s">
        <v>60</v>
      </c>
      <c r="C153" s="213"/>
      <c r="D153" s="213"/>
      <c r="E153" s="213"/>
      <c r="F153" s="213"/>
    </row>
    <row r="154" spans="2:6" ht="15">
      <c r="B154" s="202"/>
      <c r="C154" s="463" t="s">
        <v>97</v>
      </c>
      <c r="D154" s="464"/>
      <c r="E154" s="461" t="s">
        <v>98</v>
      </c>
      <c r="F154" s="462"/>
    </row>
    <row r="155" spans="1:6" ht="15">
      <c r="A155" s="166"/>
      <c r="B155" s="203"/>
      <c r="C155" s="459" t="s">
        <v>148</v>
      </c>
      <c r="D155" s="467"/>
      <c r="E155" s="459" t="s">
        <v>288</v>
      </c>
      <c r="F155" s="460"/>
    </row>
    <row r="156" spans="1:6" ht="15.75" thickBot="1">
      <c r="A156" s="166"/>
      <c r="B156" s="203"/>
      <c r="C156" s="468" t="str">
        <f>+C73</f>
        <v>ended 31 March</v>
      </c>
      <c r="D156" s="469"/>
      <c r="E156" s="465" t="str">
        <f>+C156</f>
        <v>ended 31 March</v>
      </c>
      <c r="F156" s="466"/>
    </row>
    <row r="157" spans="1:6" ht="15">
      <c r="A157" s="166"/>
      <c r="B157" s="203"/>
      <c r="C157" s="167">
        <f>+C74</f>
        <v>2008</v>
      </c>
      <c r="D157" s="168">
        <f>+D74</f>
        <v>2007</v>
      </c>
      <c r="E157" s="214">
        <f>+C157</f>
        <v>2008</v>
      </c>
      <c r="F157" s="215">
        <f>+D157</f>
        <v>2007</v>
      </c>
    </row>
    <row r="158" spans="1:6" ht="15.75" thickBot="1">
      <c r="A158" s="166"/>
      <c r="B158" s="205"/>
      <c r="C158" s="170" t="s">
        <v>133</v>
      </c>
      <c r="D158" s="171" t="s">
        <v>133</v>
      </c>
      <c r="E158" s="216" t="s">
        <v>133</v>
      </c>
      <c r="F158" s="171" t="s">
        <v>133</v>
      </c>
    </row>
    <row r="159" spans="1:6" ht="15">
      <c r="A159" s="166"/>
      <c r="B159" s="217"/>
      <c r="C159" s="218"/>
      <c r="D159" s="219"/>
      <c r="E159" s="184"/>
      <c r="F159" s="219"/>
    </row>
    <row r="160" spans="1:6" ht="15">
      <c r="A160" s="172"/>
      <c r="B160" s="218" t="s">
        <v>144</v>
      </c>
      <c r="C160" s="176">
        <f>-'IS'!B21</f>
        <v>1285</v>
      </c>
      <c r="D160" s="175">
        <f>-'IS'!C21</f>
        <v>1499</v>
      </c>
      <c r="E160" s="220">
        <f>-'IS'!D21</f>
        <v>3777</v>
      </c>
      <c r="F160" s="175">
        <f>-'IS'!E21</f>
        <v>4264</v>
      </c>
    </row>
    <row r="161" spans="1:6" ht="15.75" thickBot="1">
      <c r="A161" s="166"/>
      <c r="B161" s="221"/>
      <c r="C161" s="221"/>
      <c r="D161" s="222"/>
      <c r="E161" s="221"/>
      <c r="F161" s="222"/>
    </row>
    <row r="162" spans="1:6" ht="15">
      <c r="A162" s="166"/>
      <c r="B162" s="223" t="s">
        <v>20</v>
      </c>
      <c r="C162" s="224"/>
      <c r="D162" s="224"/>
      <c r="E162" s="224"/>
      <c r="F162" s="224"/>
    </row>
    <row r="163" spans="1:6" ht="15">
      <c r="A163" s="166"/>
      <c r="B163" s="225" t="s">
        <v>22</v>
      </c>
      <c r="C163" s="226"/>
      <c r="D163" s="226"/>
      <c r="E163" s="226"/>
      <c r="F163" s="226"/>
    </row>
    <row r="164" spans="1:6" ht="15">
      <c r="A164" s="166"/>
      <c r="B164" s="225" t="s">
        <v>21</v>
      </c>
      <c r="C164" s="226"/>
      <c r="D164" s="226"/>
      <c r="E164" s="226"/>
      <c r="F164" s="226"/>
    </row>
    <row r="165" spans="2:6" ht="15">
      <c r="B165" s="157"/>
      <c r="C165" s="157"/>
      <c r="D165" s="157"/>
      <c r="E165" s="157"/>
      <c r="F165" s="157"/>
    </row>
    <row r="166" spans="1:6" ht="15">
      <c r="A166" s="147">
        <f>+A153+1</f>
        <v>20</v>
      </c>
      <c r="B166" s="150" t="s">
        <v>109</v>
      </c>
      <c r="C166" s="150"/>
      <c r="D166" s="150"/>
      <c r="E166" s="150"/>
      <c r="F166" s="150"/>
    </row>
    <row r="167" spans="1:6" s="151" customFormat="1" ht="15">
      <c r="A167" s="181"/>
      <c r="B167" s="178" t="s">
        <v>162</v>
      </c>
      <c r="C167" s="179"/>
      <c r="D167" s="179"/>
      <c r="E167" s="179"/>
      <c r="F167" s="179"/>
    </row>
    <row r="168" spans="2:6" ht="15">
      <c r="B168" s="157"/>
      <c r="C168" s="157"/>
      <c r="D168" s="157"/>
      <c r="E168" s="157"/>
      <c r="F168" s="157"/>
    </row>
    <row r="169" spans="1:6" ht="15">
      <c r="A169" s="147">
        <f>+A166+1</f>
        <v>21</v>
      </c>
      <c r="B169" s="150" t="s">
        <v>61</v>
      </c>
      <c r="C169" s="150"/>
      <c r="D169" s="150"/>
      <c r="E169" s="150"/>
      <c r="F169" s="150"/>
    </row>
    <row r="170" spans="2:6" ht="15">
      <c r="B170" s="157" t="s">
        <v>42</v>
      </c>
      <c r="C170" s="157"/>
      <c r="D170" s="157"/>
      <c r="E170" s="157"/>
      <c r="F170" s="157"/>
    </row>
    <row r="171" spans="1:6" s="151" customFormat="1" ht="15">
      <c r="A171" s="147"/>
      <c r="B171" s="157"/>
      <c r="C171" s="157"/>
      <c r="D171" s="157"/>
      <c r="E171" s="157"/>
      <c r="F171" s="157"/>
    </row>
    <row r="172" spans="1:6" ht="15">
      <c r="A172" s="227">
        <f>+A169+1</f>
        <v>22</v>
      </c>
      <c r="B172" s="228" t="s">
        <v>110</v>
      </c>
      <c r="C172" s="228"/>
      <c r="D172" s="228"/>
      <c r="E172" s="228"/>
      <c r="F172" s="228"/>
    </row>
    <row r="173" spans="1:6" ht="15">
      <c r="A173" s="229" t="s">
        <v>312</v>
      </c>
      <c r="B173" s="327" t="s">
        <v>311</v>
      </c>
      <c r="C173" s="228"/>
      <c r="D173" s="228"/>
      <c r="E173" s="228"/>
      <c r="F173" s="228"/>
    </row>
    <row r="174" spans="1:6" ht="15">
      <c r="A174" s="229" t="s">
        <v>219</v>
      </c>
      <c r="B174" s="178" t="s">
        <v>23</v>
      </c>
      <c r="C174" s="179"/>
      <c r="D174" s="179"/>
      <c r="E174" s="179"/>
      <c r="F174" s="179"/>
    </row>
    <row r="175" spans="1:6" ht="15">
      <c r="A175" s="229"/>
      <c r="B175" s="230" t="s">
        <v>24</v>
      </c>
      <c r="C175" s="179"/>
      <c r="D175" s="179"/>
      <c r="E175" s="179"/>
      <c r="F175" s="179"/>
    </row>
    <row r="176" spans="1:6" ht="15">
      <c r="A176" s="229"/>
      <c r="B176" s="178" t="s">
        <v>26</v>
      </c>
      <c r="C176" s="179"/>
      <c r="D176" s="179"/>
      <c r="E176" s="179"/>
      <c r="F176" s="179"/>
    </row>
    <row r="177" spans="1:6" ht="15">
      <c r="A177" s="229"/>
      <c r="B177" s="178" t="s">
        <v>25</v>
      </c>
      <c r="C177" s="179"/>
      <c r="D177" s="179"/>
      <c r="E177" s="179"/>
      <c r="F177" s="179"/>
    </row>
    <row r="178" spans="1:6" ht="15">
      <c r="A178" s="229"/>
      <c r="B178" s="180"/>
      <c r="C178" s="180"/>
      <c r="D178" s="180"/>
      <c r="E178" s="180"/>
      <c r="F178" s="180"/>
    </row>
    <row r="179" spans="1:6" ht="15">
      <c r="A179" s="229" t="s">
        <v>220</v>
      </c>
      <c r="B179" s="178" t="s">
        <v>34</v>
      </c>
      <c r="C179" s="178"/>
      <c r="D179" s="178"/>
      <c r="E179" s="178"/>
      <c r="F179" s="178"/>
    </row>
    <row r="180" spans="1:6" ht="15">
      <c r="A180" s="229"/>
      <c r="B180" s="230" t="s">
        <v>35</v>
      </c>
      <c r="C180" s="178"/>
      <c r="D180" s="178"/>
      <c r="E180" s="178"/>
      <c r="F180" s="178"/>
    </row>
    <row r="181" spans="1:6" ht="15">
      <c r="A181" s="229"/>
      <c r="B181" s="230" t="s">
        <v>235</v>
      </c>
      <c r="C181" s="178"/>
      <c r="D181" s="178"/>
      <c r="E181" s="178"/>
      <c r="F181" s="178"/>
    </row>
    <row r="182" spans="1:6" ht="15">
      <c r="A182" s="229"/>
      <c r="B182" s="178" t="s">
        <v>37</v>
      </c>
      <c r="C182" s="178"/>
      <c r="D182" s="178"/>
      <c r="E182" s="178"/>
      <c r="F182" s="178"/>
    </row>
    <row r="183" spans="1:6" ht="15">
      <c r="A183" s="229"/>
      <c r="B183" s="178" t="s">
        <v>36</v>
      </c>
      <c r="C183" s="178"/>
      <c r="D183" s="178"/>
      <c r="E183" s="178"/>
      <c r="F183" s="178"/>
    </row>
    <row r="184" spans="1:6" ht="15">
      <c r="A184" s="229"/>
      <c r="B184" s="180"/>
      <c r="C184" s="180"/>
      <c r="D184" s="180"/>
      <c r="E184" s="180"/>
      <c r="F184" s="180"/>
    </row>
    <row r="185" spans="1:6" ht="15">
      <c r="A185" s="229" t="s">
        <v>221</v>
      </c>
      <c r="B185" s="230" t="s">
        <v>247</v>
      </c>
      <c r="C185" s="178"/>
      <c r="D185" s="178"/>
      <c r="E185" s="178"/>
      <c r="F185" s="178"/>
    </row>
    <row r="186" spans="1:6" ht="15">
      <c r="A186" s="229"/>
      <c r="B186" s="230" t="s">
        <v>248</v>
      </c>
      <c r="C186" s="178"/>
      <c r="D186" s="178"/>
      <c r="E186" s="178"/>
      <c r="F186" s="178"/>
    </row>
    <row r="187" spans="1:6" ht="15">
      <c r="A187" s="229"/>
      <c r="B187" s="230" t="s">
        <v>249</v>
      </c>
      <c r="C187" s="178"/>
      <c r="D187" s="178"/>
      <c r="E187" s="178"/>
      <c r="F187" s="178"/>
    </row>
    <row r="188" spans="1:6" ht="15">
      <c r="A188" s="229"/>
      <c r="B188" s="230" t="s">
        <v>250</v>
      </c>
      <c r="C188" s="178"/>
      <c r="D188" s="178"/>
      <c r="E188" s="178"/>
      <c r="F188" s="178"/>
    </row>
    <row r="189" spans="1:6" ht="15">
      <c r="A189" s="229"/>
      <c r="B189" s="230" t="s">
        <v>251</v>
      </c>
      <c r="C189" s="178"/>
      <c r="D189" s="178"/>
      <c r="E189" s="178"/>
      <c r="F189" s="178"/>
    </row>
    <row r="190" spans="1:6" ht="15">
      <c r="A190" s="229"/>
      <c r="B190" s="230" t="s">
        <v>252</v>
      </c>
      <c r="C190" s="178"/>
      <c r="D190" s="178"/>
      <c r="E190" s="178"/>
      <c r="F190" s="178"/>
    </row>
    <row r="191" spans="1:6" ht="15">
      <c r="A191" s="229"/>
      <c r="B191" s="180"/>
      <c r="C191" s="180"/>
      <c r="D191" s="180"/>
      <c r="E191" s="180"/>
      <c r="F191" s="180"/>
    </row>
    <row r="192" spans="1:6" ht="15">
      <c r="A192" s="229" t="s">
        <v>253</v>
      </c>
      <c r="B192" s="148" t="s">
        <v>309</v>
      </c>
      <c r="C192" s="180"/>
      <c r="D192" s="180"/>
      <c r="E192" s="180"/>
      <c r="F192" s="180"/>
    </row>
    <row r="193" spans="1:6" ht="15">
      <c r="A193" s="229"/>
      <c r="B193" s="148" t="s">
        <v>261</v>
      </c>
      <c r="C193" s="180"/>
      <c r="D193" s="180"/>
      <c r="E193" s="180"/>
      <c r="F193" s="180"/>
    </row>
    <row r="194" spans="1:6" ht="15">
      <c r="A194" s="229"/>
      <c r="B194" s="153" t="s">
        <v>310</v>
      </c>
      <c r="C194" s="180"/>
      <c r="D194" s="180"/>
      <c r="E194" s="180"/>
      <c r="F194" s="180"/>
    </row>
    <row r="195" spans="1:6" ht="15">
      <c r="A195" s="229"/>
      <c r="B195" s="246" t="s">
        <v>308</v>
      </c>
      <c r="C195" s="180"/>
      <c r="D195" s="180"/>
      <c r="E195" s="180"/>
      <c r="F195" s="180"/>
    </row>
    <row r="196" spans="1:6" ht="15">
      <c r="A196" s="229"/>
      <c r="B196" s="246"/>
      <c r="C196" s="180"/>
      <c r="D196" s="180"/>
      <c r="E196" s="180"/>
      <c r="F196" s="180"/>
    </row>
    <row r="197" spans="1:6" ht="15">
      <c r="A197" s="297" t="s">
        <v>254</v>
      </c>
      <c r="B197" s="157" t="s">
        <v>255</v>
      </c>
      <c r="C197" s="157"/>
      <c r="D197" s="231"/>
      <c r="E197" s="231"/>
      <c r="F197" s="157"/>
    </row>
    <row r="198" spans="2:6" ht="15">
      <c r="B198" s="157" t="s">
        <v>256</v>
      </c>
      <c r="C198" s="157"/>
      <c r="D198" s="231"/>
      <c r="E198" s="231"/>
      <c r="F198" s="157"/>
    </row>
    <row r="199" spans="2:6" ht="15">
      <c r="B199" s="157" t="s">
        <v>257</v>
      </c>
      <c r="C199" s="157"/>
      <c r="D199" s="231"/>
      <c r="E199" s="231"/>
      <c r="F199" s="157"/>
    </row>
    <row r="200" spans="1:6" ht="15">
      <c r="A200" s="245"/>
      <c r="B200" s="157" t="s">
        <v>260</v>
      </c>
      <c r="C200" s="157"/>
      <c r="D200" s="157"/>
      <c r="E200" s="157"/>
      <c r="F200" s="157"/>
    </row>
    <row r="201" spans="1:6" ht="15">
      <c r="A201" s="148"/>
      <c r="B201" s="159" t="s">
        <v>258</v>
      </c>
      <c r="C201" s="157"/>
      <c r="D201" s="157"/>
      <c r="E201" s="157"/>
      <c r="F201" s="157"/>
    </row>
    <row r="202" spans="1:6" ht="15">
      <c r="A202" s="245"/>
      <c r="B202" s="148" t="s">
        <v>259</v>
      </c>
      <c r="C202" s="157"/>
      <c r="D202" s="157"/>
      <c r="E202" s="157"/>
      <c r="F202" s="157"/>
    </row>
    <row r="203" spans="1:6" ht="15">
      <c r="A203" s="245"/>
      <c r="B203" s="148" t="s">
        <v>289</v>
      </c>
      <c r="C203" s="157"/>
      <c r="D203" s="157"/>
      <c r="E203" s="157"/>
      <c r="F203" s="157"/>
    </row>
    <row r="204" spans="1:6" ht="15">
      <c r="A204" s="245"/>
      <c r="B204" s="148" t="s">
        <v>290</v>
      </c>
      <c r="C204" s="157"/>
      <c r="D204" s="157"/>
      <c r="E204" s="157"/>
      <c r="F204" s="157"/>
    </row>
    <row r="205" spans="1:6" ht="15">
      <c r="A205" s="245"/>
      <c r="B205" s="148" t="s">
        <v>291</v>
      </c>
      <c r="C205" s="157"/>
      <c r="D205" s="157"/>
      <c r="E205" s="157"/>
      <c r="F205" s="157"/>
    </row>
    <row r="206" spans="1:6" ht="15">
      <c r="A206" s="245"/>
      <c r="C206" s="157"/>
      <c r="D206" s="157"/>
      <c r="E206" s="157"/>
      <c r="F206" s="157"/>
    </row>
    <row r="207" spans="1:6" ht="15">
      <c r="A207" s="201" t="s">
        <v>313</v>
      </c>
      <c r="B207" s="154" t="s">
        <v>314</v>
      </c>
      <c r="C207" s="157"/>
      <c r="D207" s="157"/>
      <c r="E207" s="157"/>
      <c r="F207" s="157"/>
    </row>
    <row r="208" spans="1:6" ht="15">
      <c r="A208" s="245"/>
      <c r="B208" s="148" t="s">
        <v>315</v>
      </c>
      <c r="C208" s="157"/>
      <c r="D208" s="157"/>
      <c r="E208" s="157"/>
      <c r="F208" s="157"/>
    </row>
    <row r="209" spans="1:6" ht="15">
      <c r="A209" s="245"/>
      <c r="D209" s="253" t="s">
        <v>167</v>
      </c>
      <c r="F209" s="157"/>
    </row>
    <row r="210" spans="1:6" ht="15">
      <c r="A210" s="245"/>
      <c r="B210" s="148" t="s">
        <v>317</v>
      </c>
      <c r="D210" s="328">
        <v>7063</v>
      </c>
      <c r="F210" s="157"/>
    </row>
    <row r="211" spans="1:6" ht="15">
      <c r="A211" s="245"/>
      <c r="B211" s="148" t="s">
        <v>316</v>
      </c>
      <c r="D211" s="329">
        <v>558</v>
      </c>
      <c r="F211" s="157"/>
    </row>
    <row r="212" spans="1:6" ht="15.75" thickBot="1">
      <c r="A212" s="245"/>
      <c r="D212" s="309">
        <f>SUM(D210:D211)</f>
        <v>7621</v>
      </c>
      <c r="F212" s="157"/>
    </row>
    <row r="213" spans="2:6" ht="15.75" thickTop="1">
      <c r="B213" s="157"/>
      <c r="C213" s="157"/>
      <c r="D213" s="231"/>
      <c r="E213" s="231"/>
      <c r="F213" s="157"/>
    </row>
    <row r="214" spans="1:6" ht="15">
      <c r="A214" s="147">
        <f>+A172+1</f>
        <v>23</v>
      </c>
      <c r="B214" s="150" t="s">
        <v>111</v>
      </c>
      <c r="C214" s="150"/>
      <c r="D214" s="150"/>
      <c r="E214" s="150"/>
      <c r="F214" s="150"/>
    </row>
    <row r="215" spans="1:6" s="151" customFormat="1" ht="15">
      <c r="A215" s="181"/>
      <c r="B215" s="178" t="s">
        <v>276</v>
      </c>
      <c r="C215" s="152"/>
      <c r="D215" s="152"/>
      <c r="E215" s="152"/>
      <c r="F215" s="152"/>
    </row>
    <row r="216" spans="2:6" ht="15.75" thickBot="1">
      <c r="B216" s="157"/>
      <c r="C216" s="157"/>
      <c r="D216" s="157"/>
      <c r="E216" s="157"/>
      <c r="F216" s="157"/>
    </row>
    <row r="217" spans="2:6" ht="22.5" customHeight="1">
      <c r="B217" s="232"/>
      <c r="C217" s="233" t="s">
        <v>222</v>
      </c>
      <c r="D217" s="233" t="s">
        <v>223</v>
      </c>
      <c r="E217" s="326" t="s">
        <v>82</v>
      </c>
      <c r="F217" s="188"/>
    </row>
    <row r="218" spans="1:6" ht="15.75" thickBot="1">
      <c r="A218" s="166"/>
      <c r="B218" s="234"/>
      <c r="C218" s="235" t="s">
        <v>167</v>
      </c>
      <c r="D218" s="235" t="s">
        <v>167</v>
      </c>
      <c r="E218" s="171" t="s">
        <v>133</v>
      </c>
      <c r="F218" s="188"/>
    </row>
    <row r="219" spans="1:6" ht="15">
      <c r="A219" s="166"/>
      <c r="B219" s="236" t="s">
        <v>103</v>
      </c>
      <c r="C219" s="237">
        <f>'[2]Notes'!$U$411</f>
        <v>34578</v>
      </c>
      <c r="D219" s="237">
        <f>'[2]Notes'!$U$424</f>
        <v>175056</v>
      </c>
      <c r="E219" s="238">
        <f>C219+D219</f>
        <v>209634</v>
      </c>
      <c r="F219" s="188"/>
    </row>
    <row r="220" spans="1:6" ht="15.75" thickBot="1">
      <c r="A220" s="172"/>
      <c r="B220" s="239" t="s">
        <v>104</v>
      </c>
      <c r="C220" s="240">
        <f>'[2]Notes'!$U$416</f>
        <v>31626</v>
      </c>
      <c r="D220" s="240">
        <f>'[2]Notes'!$U$429</f>
        <v>0</v>
      </c>
      <c r="E220" s="241">
        <f>C220+D220</f>
        <v>31626</v>
      </c>
      <c r="F220" s="188"/>
    </row>
    <row r="221" spans="1:6" ht="15.75" thickBot="1">
      <c r="A221" s="172"/>
      <c r="B221" s="242" t="s">
        <v>150</v>
      </c>
      <c r="C221" s="243">
        <f>SUM(C219:C220)</f>
        <v>66204</v>
      </c>
      <c r="D221" s="243">
        <f>SUM(D219:D220)</f>
        <v>175056</v>
      </c>
      <c r="E221" s="243">
        <f>SUM(E219:E220)</f>
        <v>241260</v>
      </c>
      <c r="F221" s="188"/>
    </row>
    <row r="222" spans="1:6" ht="15" hidden="1" outlineLevel="1">
      <c r="A222" s="172"/>
      <c r="B222" s="157"/>
      <c r="C222" s="157"/>
      <c r="D222" s="157"/>
      <c r="E222" s="368">
        <f>(+'BS'!B46+'BS'!B45+'BS'!B56+'BS'!B53+'BS'!B54+'BS'!B55)-E221</f>
        <v>82432</v>
      </c>
      <c r="F222" s="157"/>
    </row>
    <row r="223" spans="1:6" ht="15" collapsed="1">
      <c r="A223" s="172"/>
      <c r="B223" s="157"/>
      <c r="C223" s="157"/>
      <c r="D223" s="157"/>
      <c r="E223" s="369"/>
      <c r="F223" s="157"/>
    </row>
    <row r="224" spans="1:6" ht="15">
      <c r="A224" s="172"/>
      <c r="B224" s="178" t="s">
        <v>38</v>
      </c>
      <c r="C224" s="157"/>
      <c r="D224" s="157"/>
      <c r="E224" s="157"/>
      <c r="F224" s="157"/>
    </row>
    <row r="225" spans="1:6" ht="15.75" thickBot="1">
      <c r="A225" s="172"/>
      <c r="B225" s="148" t="s">
        <v>39</v>
      </c>
      <c r="D225" s="157"/>
      <c r="E225" s="244">
        <f>'[2]Notes'!$U$438</f>
        <v>168369</v>
      </c>
      <c r="F225" s="157"/>
    </row>
    <row r="226" spans="1:6" ht="15.75" thickTop="1">
      <c r="A226" s="172"/>
      <c r="B226" s="245"/>
      <c r="C226" s="157"/>
      <c r="D226" s="157"/>
      <c r="E226" s="157"/>
      <c r="F226" s="157"/>
    </row>
    <row r="227" spans="1:6" ht="15">
      <c r="A227" s="147">
        <f>+A214+1</f>
        <v>24</v>
      </c>
      <c r="B227" s="150" t="s">
        <v>45</v>
      </c>
      <c r="C227" s="150"/>
      <c r="D227" s="150"/>
      <c r="E227" s="150"/>
      <c r="F227" s="150"/>
    </row>
    <row r="228" ht="15">
      <c r="B228" s="148" t="s">
        <v>262</v>
      </c>
    </row>
    <row r="229" ht="15">
      <c r="B229" s="157" t="s">
        <v>201</v>
      </c>
    </row>
    <row r="230" ht="15">
      <c r="B230" s="246" t="s">
        <v>202</v>
      </c>
    </row>
    <row r="231" ht="15">
      <c r="B231" s="247" t="s">
        <v>229</v>
      </c>
    </row>
    <row r="232" ht="15">
      <c r="B232" s="248" t="s">
        <v>230</v>
      </c>
    </row>
    <row r="233" spans="2:8" ht="15">
      <c r="B233" s="157" t="s">
        <v>345</v>
      </c>
      <c r="H233" s="151"/>
    </row>
    <row r="234" spans="2:8" ht="15">
      <c r="B234" s="157" t="s">
        <v>231</v>
      </c>
      <c r="H234" s="151"/>
    </row>
    <row r="235" spans="3:5" ht="15">
      <c r="C235" s="249"/>
      <c r="D235" s="249" t="s">
        <v>166</v>
      </c>
      <c r="E235" s="250"/>
    </row>
    <row r="236" spans="3:5" ht="15">
      <c r="C236" s="249"/>
      <c r="D236" s="249" t="s">
        <v>240</v>
      </c>
      <c r="E236" s="249" t="s">
        <v>164</v>
      </c>
    </row>
    <row r="237" spans="3:5" ht="15">
      <c r="C237" s="251" t="s">
        <v>165</v>
      </c>
      <c r="D237" s="251" t="s">
        <v>239</v>
      </c>
      <c r="E237" s="251" t="s">
        <v>166</v>
      </c>
    </row>
    <row r="238" spans="2:5" ht="15">
      <c r="B238" s="148" t="s">
        <v>168</v>
      </c>
      <c r="C238" s="181"/>
      <c r="D238" s="250" t="s">
        <v>175</v>
      </c>
      <c r="E238" s="250" t="s">
        <v>167</v>
      </c>
    </row>
    <row r="239" spans="2:5" ht="15">
      <c r="B239" s="148" t="s">
        <v>198</v>
      </c>
      <c r="C239" s="201" t="s">
        <v>169</v>
      </c>
      <c r="D239" s="252">
        <f>'[2]Notes'!$U$660</f>
        <v>15357.32</v>
      </c>
      <c r="E239" s="252">
        <f>'[2]Notes'!$U$661</f>
        <v>48963.6749</v>
      </c>
    </row>
    <row r="240" spans="2:7" ht="15">
      <c r="B240" s="148" t="s">
        <v>199</v>
      </c>
      <c r="C240" s="201" t="s">
        <v>197</v>
      </c>
      <c r="D240" s="252" t="s">
        <v>299</v>
      </c>
      <c r="E240" s="252" t="s">
        <v>299</v>
      </c>
      <c r="G240" s="151"/>
    </row>
    <row r="241" spans="3:7" ht="15">
      <c r="C241" s="253"/>
      <c r="D241" s="252"/>
      <c r="E241" s="252"/>
      <c r="G241" s="151"/>
    </row>
    <row r="242" spans="2:6" ht="15">
      <c r="B242" s="157" t="s">
        <v>203</v>
      </c>
      <c r="C242" s="157"/>
      <c r="D242" s="157"/>
      <c r="E242" s="157"/>
      <c r="F242" s="151"/>
    </row>
    <row r="243" spans="2:6" ht="15">
      <c r="B243" s="157" t="s">
        <v>43</v>
      </c>
      <c r="C243" s="157"/>
      <c r="D243" s="157"/>
      <c r="E243" s="157"/>
      <c r="F243" s="151"/>
    </row>
    <row r="244" spans="2:6" ht="15">
      <c r="B244" s="157" t="s">
        <v>44</v>
      </c>
      <c r="C244" s="157"/>
      <c r="D244" s="157"/>
      <c r="E244" s="157"/>
      <c r="F244" s="151"/>
    </row>
    <row r="245" spans="2:6" ht="15">
      <c r="B245" s="157"/>
      <c r="C245" s="157"/>
      <c r="D245" s="157"/>
      <c r="E245" s="157"/>
      <c r="F245" s="151"/>
    </row>
    <row r="246" spans="2:6" ht="15">
      <c r="B246" s="157" t="s">
        <v>292</v>
      </c>
      <c r="C246" s="157"/>
      <c r="D246" s="157"/>
      <c r="E246" s="157"/>
      <c r="F246" s="151"/>
    </row>
    <row r="247" spans="2:6" ht="15">
      <c r="B247" s="157" t="s">
        <v>293</v>
      </c>
      <c r="C247" s="157"/>
      <c r="D247" s="157"/>
      <c r="E247" s="157"/>
      <c r="F247" s="151"/>
    </row>
    <row r="248" spans="2:6" ht="15">
      <c r="B248" s="157" t="s">
        <v>294</v>
      </c>
      <c r="C248" s="157"/>
      <c r="D248" s="157"/>
      <c r="E248" s="157"/>
      <c r="F248" s="151"/>
    </row>
    <row r="249" spans="2:6" ht="15">
      <c r="B249" s="157"/>
      <c r="C249" s="157"/>
      <c r="D249" s="157"/>
      <c r="E249" s="157"/>
      <c r="F249" s="151"/>
    </row>
    <row r="250" spans="2:6" ht="15">
      <c r="B250" s="157" t="s">
        <v>295</v>
      </c>
      <c r="C250" s="157"/>
      <c r="D250" s="157"/>
      <c r="E250" s="157"/>
      <c r="F250" s="151"/>
    </row>
    <row r="251" spans="2:6" ht="15">
      <c r="B251" s="157" t="s">
        <v>296</v>
      </c>
      <c r="C251" s="157"/>
      <c r="D251" s="157"/>
      <c r="E251" s="157"/>
      <c r="F251" s="151"/>
    </row>
    <row r="252" spans="2:6" ht="15">
      <c r="B252" s="157"/>
      <c r="C252" s="157"/>
      <c r="D252" s="157"/>
      <c r="E252" s="157"/>
      <c r="F252" s="151"/>
    </row>
    <row r="253" spans="2:6" ht="15">
      <c r="B253" s="157" t="s">
        <v>297</v>
      </c>
      <c r="C253" s="152"/>
      <c r="D253" s="152"/>
      <c r="E253" s="152"/>
      <c r="F253" s="152"/>
    </row>
    <row r="254" spans="2:6" ht="15">
      <c r="B254" s="157" t="s">
        <v>298</v>
      </c>
      <c r="C254" s="152"/>
      <c r="D254" s="152"/>
      <c r="E254" s="152"/>
      <c r="F254" s="152"/>
    </row>
    <row r="255" spans="2:6" ht="15">
      <c r="B255" s="157"/>
      <c r="C255" s="157"/>
      <c r="D255" s="157"/>
      <c r="E255" s="157"/>
      <c r="F255" s="157"/>
    </row>
    <row r="256" spans="1:6" ht="15">
      <c r="A256" s="147">
        <f>+A227+1</f>
        <v>25</v>
      </c>
      <c r="B256" s="150" t="s">
        <v>62</v>
      </c>
      <c r="C256" s="150"/>
      <c r="D256" s="150"/>
      <c r="E256" s="150"/>
      <c r="F256" s="150"/>
    </row>
    <row r="257" spans="1:6" s="151" customFormat="1" ht="15">
      <c r="A257" s="181"/>
      <c r="B257" s="157" t="s">
        <v>193</v>
      </c>
      <c r="C257" s="179"/>
      <c r="D257" s="179"/>
      <c r="E257" s="179"/>
      <c r="F257" s="179"/>
    </row>
    <row r="258" spans="2:6" ht="15">
      <c r="B258" s="157"/>
      <c r="C258" s="157"/>
      <c r="D258" s="157"/>
      <c r="E258" s="157"/>
      <c r="F258" s="157"/>
    </row>
    <row r="259" spans="1:6" ht="15">
      <c r="A259" s="147">
        <f>+A256+1</f>
        <v>26</v>
      </c>
      <c r="B259" s="458" t="s">
        <v>112</v>
      </c>
      <c r="C259" s="458"/>
      <c r="D259" s="458"/>
      <c r="E259" s="458"/>
      <c r="F259" s="458"/>
    </row>
    <row r="260" spans="1:6" s="151" customFormat="1" ht="15">
      <c r="A260" s="212"/>
      <c r="B260" s="157" t="s">
        <v>241</v>
      </c>
      <c r="C260" s="157"/>
      <c r="D260" s="157"/>
      <c r="E260" s="157"/>
      <c r="F260" s="157"/>
    </row>
    <row r="261" spans="2:6" ht="15">
      <c r="B261" s="157"/>
      <c r="C261" s="157"/>
      <c r="D261" s="157"/>
      <c r="E261" s="157"/>
      <c r="F261" s="157"/>
    </row>
    <row r="262" spans="1:6" ht="15">
      <c r="A262" s="147">
        <f>+A259+1</f>
        <v>27</v>
      </c>
      <c r="B262" s="458" t="s">
        <v>113</v>
      </c>
      <c r="C262" s="458"/>
      <c r="D262" s="458"/>
      <c r="E262" s="458"/>
      <c r="F262" s="458"/>
    </row>
    <row r="263" spans="1:6" s="151" customFormat="1" ht="15">
      <c r="A263" s="181"/>
      <c r="B263" s="157" t="s">
        <v>336</v>
      </c>
      <c r="C263" s="157"/>
      <c r="D263" s="157"/>
      <c r="E263" s="157"/>
      <c r="F263" s="157"/>
    </row>
    <row r="264" spans="1:6" s="151" customFormat="1" ht="15">
      <c r="A264" s="181"/>
      <c r="B264" s="157" t="s">
        <v>337</v>
      </c>
      <c r="C264" s="157"/>
      <c r="D264" s="157"/>
      <c r="E264" s="157"/>
      <c r="F264" s="157"/>
    </row>
    <row r="265" spans="1:6" s="151" customFormat="1" ht="15.75" thickBot="1">
      <c r="A265" s="181"/>
      <c r="B265" s="157"/>
      <c r="C265" s="157"/>
      <c r="D265" s="157"/>
      <c r="E265" s="157"/>
      <c r="F265" s="157"/>
    </row>
    <row r="266" spans="2:6" ht="15">
      <c r="B266" s="202"/>
      <c r="C266" s="463" t="s">
        <v>97</v>
      </c>
      <c r="D266" s="464"/>
      <c r="E266" s="461" t="s">
        <v>98</v>
      </c>
      <c r="F266" s="462"/>
    </row>
    <row r="267" spans="1:6" ht="15">
      <c r="A267" s="166"/>
      <c r="B267" s="203"/>
      <c r="C267" s="459" t="s">
        <v>148</v>
      </c>
      <c r="D267" s="467"/>
      <c r="E267" s="479" t="str">
        <f>+E155</f>
        <v>9 months </v>
      </c>
      <c r="F267" s="480"/>
    </row>
    <row r="268" spans="1:6" ht="15.75" thickBot="1">
      <c r="A268" s="478"/>
      <c r="B268" s="203"/>
      <c r="C268" s="483" t="str">
        <f>+C73</f>
        <v>ended 31 March</v>
      </c>
      <c r="D268" s="467"/>
      <c r="E268" s="481" t="str">
        <f>+C268</f>
        <v>ended 31 March</v>
      </c>
      <c r="F268" s="482"/>
    </row>
    <row r="269" spans="1:6" ht="15.75" thickBot="1">
      <c r="A269" s="478"/>
      <c r="B269" s="203"/>
      <c r="C269" s="254">
        <f>+C74</f>
        <v>2008</v>
      </c>
      <c r="D269" s="255">
        <f>+D74</f>
        <v>2007</v>
      </c>
      <c r="E269" s="255">
        <f>+C269</f>
        <v>2008</v>
      </c>
      <c r="F269" s="255">
        <f>+D269</f>
        <v>2007</v>
      </c>
    </row>
    <row r="270" spans="1:6" ht="15">
      <c r="A270" s="166"/>
      <c r="B270" s="345" t="s">
        <v>327</v>
      </c>
      <c r="C270" s="256"/>
      <c r="D270" s="257"/>
      <c r="E270" s="258"/>
      <c r="F270" s="259"/>
    </row>
    <row r="271" spans="1:6" ht="15">
      <c r="A271" s="166"/>
      <c r="B271" s="346"/>
      <c r="C271" s="347" t="s">
        <v>167</v>
      </c>
      <c r="D271" s="347" t="s">
        <v>167</v>
      </c>
      <c r="E271" s="347" t="s">
        <v>167</v>
      </c>
      <c r="F271" s="347" t="s">
        <v>167</v>
      </c>
    </row>
    <row r="272" spans="1:6" ht="15">
      <c r="A272" s="172"/>
      <c r="B272" s="260" t="s">
        <v>329</v>
      </c>
      <c r="C272" s="261">
        <f>+'IS'!B25</f>
        <v>2493</v>
      </c>
      <c r="D272" s="262">
        <f>+'IS'!C25</f>
        <v>3969</v>
      </c>
      <c r="E272" s="263">
        <f>+'IS'!D25</f>
        <v>10929.805</v>
      </c>
      <c r="F272" s="264">
        <f>+'IS'!E25</f>
        <v>13987</v>
      </c>
    </row>
    <row r="273" spans="1:6" s="338" customFormat="1" ht="15">
      <c r="A273" s="172"/>
      <c r="B273" s="265"/>
      <c r="C273" s="261"/>
      <c r="D273" s="262"/>
      <c r="E273" s="263"/>
      <c r="F273" s="264"/>
    </row>
    <row r="274" spans="1:6" ht="15">
      <c r="A274" s="172"/>
      <c r="B274" s="346" t="s">
        <v>328</v>
      </c>
      <c r="C274" s="261"/>
      <c r="D274" s="262"/>
      <c r="E274" s="263"/>
      <c r="F274" s="264"/>
    </row>
    <row r="275" spans="1:6" ht="15">
      <c r="A275" s="172"/>
      <c r="B275" s="346"/>
      <c r="C275" s="348" t="s">
        <v>175</v>
      </c>
      <c r="D275" s="348" t="s">
        <v>175</v>
      </c>
      <c r="E275" s="348" t="s">
        <v>175</v>
      </c>
      <c r="F275" s="348" t="s">
        <v>175</v>
      </c>
    </row>
    <row r="276" spans="1:6" ht="30">
      <c r="A276" s="172"/>
      <c r="B276" s="265" t="s">
        <v>343</v>
      </c>
      <c r="C276" s="261">
        <f>+SE!C28</f>
        <v>762080</v>
      </c>
      <c r="D276" s="261">
        <f>+C276</f>
        <v>762080</v>
      </c>
      <c r="E276" s="263">
        <f>+SE!C28</f>
        <v>762080</v>
      </c>
      <c r="F276" s="263">
        <f>+D276</f>
        <v>762080</v>
      </c>
    </row>
    <row r="277" spans="1:6" ht="15">
      <c r="A277" s="172"/>
      <c r="B277" s="265" t="s">
        <v>330</v>
      </c>
      <c r="C277" s="261">
        <f>C276/2</f>
        <v>381040</v>
      </c>
      <c r="D277" s="261">
        <f>D276/2</f>
        <v>381040</v>
      </c>
      <c r="E277" s="263">
        <f>E276/2</f>
        <v>381040</v>
      </c>
      <c r="F277" s="263">
        <f>F276/2</f>
        <v>381040</v>
      </c>
    </row>
    <row r="278" spans="1:6" ht="30.75" thickBot="1">
      <c r="A278" s="172"/>
      <c r="B278" s="265" t="s">
        <v>331</v>
      </c>
      <c r="C278" s="349">
        <f>SUM(C276:C277)</f>
        <v>1143120</v>
      </c>
      <c r="D278" s="349">
        <f>SUM(D276:D277)</f>
        <v>1143120</v>
      </c>
      <c r="E278" s="357">
        <f>SUM(E276:E277)</f>
        <v>1143120</v>
      </c>
      <c r="F278" s="357">
        <f>SUM(F276:F277)</f>
        <v>1143120</v>
      </c>
    </row>
    <row r="279" spans="1:6" ht="15.75" thickTop="1">
      <c r="A279" s="172"/>
      <c r="B279" s="265"/>
      <c r="C279" s="261"/>
      <c r="D279" s="261"/>
      <c r="E279" s="261"/>
      <c r="F279" s="261"/>
    </row>
    <row r="280" spans="1:6" ht="15">
      <c r="A280" s="172"/>
      <c r="B280" s="346" t="s">
        <v>338</v>
      </c>
      <c r="C280" s="261"/>
      <c r="D280" s="261"/>
      <c r="E280" s="261"/>
      <c r="F280" s="261"/>
    </row>
    <row r="281" spans="1:6" ht="15">
      <c r="A281" s="172"/>
      <c r="B281" s="346"/>
      <c r="C281" s="348" t="s">
        <v>333</v>
      </c>
      <c r="D281" s="348" t="s">
        <v>333</v>
      </c>
      <c r="E281" s="348" t="s">
        <v>333</v>
      </c>
      <c r="F281" s="348" t="s">
        <v>333</v>
      </c>
    </row>
    <row r="282" spans="1:6" ht="30">
      <c r="A282" s="172"/>
      <c r="B282" s="265" t="s">
        <v>339</v>
      </c>
      <c r="C282" s="348"/>
      <c r="D282" s="348"/>
      <c r="E282" s="348"/>
      <c r="F282" s="348"/>
    </row>
    <row r="283" spans="1:6" ht="15">
      <c r="A283" s="266"/>
      <c r="B283" s="265" t="s">
        <v>334</v>
      </c>
      <c r="C283" s="267">
        <f>(C$272/C276)*100</f>
        <v>0.3271310098677304</v>
      </c>
      <c r="D283" s="267">
        <f>(D$272/D276)*100</f>
        <v>0.5208114633634264</v>
      </c>
      <c r="E283" s="267">
        <f>(E$272/E276)*100</f>
        <v>1.4342070386311148</v>
      </c>
      <c r="F283" s="267">
        <f>(F$272/F276)*100</f>
        <v>1.8353716145286585</v>
      </c>
    </row>
    <row r="284" spans="1:6" ht="15">
      <c r="A284" s="266"/>
      <c r="B284" s="265" t="s">
        <v>335</v>
      </c>
      <c r="C284" s="267">
        <f>(C$272/C278)*100</f>
        <v>0.21808733991182028</v>
      </c>
      <c r="D284" s="267">
        <f>(D$272/D278)*100</f>
        <v>0.3472076422422843</v>
      </c>
      <c r="E284" s="267">
        <f>(E$272/E278)*100</f>
        <v>0.9561380257540766</v>
      </c>
      <c r="F284" s="267">
        <f>(F$272/F278)*100</f>
        <v>1.2235810763524388</v>
      </c>
    </row>
    <row r="285" spans="1:6" ht="15.75" thickBot="1">
      <c r="A285" s="266"/>
      <c r="B285" s="177"/>
      <c r="C285" s="268"/>
      <c r="D285" s="269"/>
      <c r="E285" s="268"/>
      <c r="F285" s="269"/>
    </row>
    <row r="286" spans="1:6" ht="15">
      <c r="A286" s="266"/>
      <c r="B286" s="270"/>
      <c r="C286" s="270"/>
      <c r="D286" s="271"/>
      <c r="E286" s="272"/>
      <c r="F286" s="271"/>
    </row>
    <row r="287" spans="2:6" ht="15">
      <c r="B287" s="273" t="s">
        <v>341</v>
      </c>
      <c r="C287" s="157"/>
      <c r="D287" s="157"/>
      <c r="E287" s="157"/>
      <c r="F287" s="157"/>
    </row>
    <row r="288" spans="2:6" ht="15">
      <c r="B288" s="273" t="s">
        <v>342</v>
      </c>
      <c r="C288" s="157"/>
      <c r="D288" s="157"/>
      <c r="E288" s="157"/>
      <c r="F288" s="157"/>
    </row>
    <row r="289" spans="2:6" ht="15">
      <c r="B289" s="358"/>
      <c r="C289" s="157"/>
      <c r="D289" s="157"/>
      <c r="E289" s="157"/>
      <c r="F289" s="157"/>
    </row>
    <row r="290" spans="2:6" ht="15">
      <c r="B290" s="358"/>
      <c r="C290" s="157"/>
      <c r="D290" s="157"/>
      <c r="E290" s="157"/>
      <c r="F290" s="157"/>
    </row>
    <row r="291" spans="1:6" s="151" customFormat="1" ht="15">
      <c r="A291" s="151" t="s">
        <v>106</v>
      </c>
      <c r="B291" s="157"/>
      <c r="C291" s="157"/>
      <c r="D291" s="157"/>
      <c r="E291" s="157"/>
      <c r="F291" s="157"/>
    </row>
    <row r="292" spans="1:6" ht="15">
      <c r="A292" s="149"/>
      <c r="B292" s="151"/>
      <c r="C292" s="151"/>
      <c r="D292" s="245"/>
      <c r="E292" s="245"/>
      <c r="F292" s="245"/>
    </row>
    <row r="293" spans="1:6" s="151" customFormat="1" ht="15">
      <c r="A293" s="274" t="s">
        <v>340</v>
      </c>
      <c r="B293" s="157"/>
      <c r="C293" s="157"/>
      <c r="D293" s="157"/>
      <c r="E293" s="157"/>
      <c r="F293" s="157"/>
    </row>
    <row r="294" spans="1:6" ht="15">
      <c r="A294" s="172"/>
      <c r="B294" s="157"/>
      <c r="C294" s="157"/>
      <c r="D294" s="157"/>
      <c r="E294" s="157"/>
      <c r="F294" s="157"/>
    </row>
    <row r="295" spans="1:6" s="151" customFormat="1" ht="15">
      <c r="A295" s="275" t="s">
        <v>105</v>
      </c>
      <c r="B295" s="157"/>
      <c r="C295" s="157"/>
      <c r="D295" s="157"/>
      <c r="E295" s="157"/>
      <c r="F295" s="157"/>
    </row>
    <row r="296" spans="1:6" s="151" customFormat="1" ht="14.25">
      <c r="A296" s="275" t="s">
        <v>176</v>
      </c>
      <c r="D296" s="276"/>
      <c r="E296" s="276"/>
      <c r="F296" s="276"/>
    </row>
    <row r="297" spans="1:6" s="151" customFormat="1" ht="14.25">
      <c r="A297" s="181"/>
      <c r="D297" s="276"/>
      <c r="E297" s="276"/>
      <c r="F297" s="276"/>
    </row>
    <row r="298" spans="1:6" s="151" customFormat="1" ht="15">
      <c r="A298" s="147"/>
      <c r="B298" s="157"/>
      <c r="C298" s="157"/>
      <c r="D298" s="157"/>
      <c r="E298" s="157"/>
      <c r="F298" s="157"/>
    </row>
    <row r="299" spans="2:6" ht="15">
      <c r="B299" s="157"/>
      <c r="C299" s="157"/>
      <c r="D299" s="157"/>
      <c r="E299" s="157"/>
      <c r="F299" s="157"/>
    </row>
    <row r="300" spans="2:6" ht="15">
      <c r="B300" s="157"/>
      <c r="C300" s="157"/>
      <c r="D300" s="157"/>
      <c r="E300" s="157"/>
      <c r="F300" s="157"/>
    </row>
    <row r="301" spans="1:6" ht="15">
      <c r="A301" s="370"/>
      <c r="B301" s="157"/>
      <c r="C301" s="157"/>
      <c r="D301" s="157"/>
      <c r="E301" s="157"/>
      <c r="F301" s="157"/>
    </row>
    <row r="302" spans="1:6" ht="15">
      <c r="A302" s="370"/>
      <c r="B302" s="157"/>
      <c r="C302" s="157"/>
      <c r="D302" s="157"/>
      <c r="E302" s="157"/>
      <c r="F302" s="157"/>
    </row>
    <row r="303" spans="2:6" ht="15">
      <c r="B303" s="157"/>
      <c r="C303" s="157"/>
      <c r="D303" s="157"/>
      <c r="E303" s="157"/>
      <c r="F303" s="157"/>
    </row>
    <row r="321" ht="15"/>
    <row r="322" ht="15"/>
    <row r="323" ht="15"/>
    <row r="324" ht="15"/>
    <row r="325" ht="15"/>
    <row r="326" ht="15"/>
    <row r="327" ht="15"/>
    <row r="328" ht="15"/>
    <row r="329" ht="15"/>
    <row r="330" ht="15"/>
    <row r="331" ht="15"/>
    <row r="332" ht="15"/>
    <row r="333" ht="15"/>
  </sheetData>
  <sheetProtection password="8336" sheet="1" objects="1" scenarios="1" selectLockedCells="1" selectUnlockedCells="1"/>
  <mergeCells count="23">
    <mergeCell ref="A268:A269"/>
    <mergeCell ref="E267:F267"/>
    <mergeCell ref="E268:F268"/>
    <mergeCell ref="E266:F266"/>
    <mergeCell ref="C266:D266"/>
    <mergeCell ref="C267:D267"/>
    <mergeCell ref="C268:D268"/>
    <mergeCell ref="A1:F4"/>
    <mergeCell ref="E72:F72"/>
    <mergeCell ref="B72:B75"/>
    <mergeCell ref="E73:F73"/>
    <mergeCell ref="C72:D72"/>
    <mergeCell ref="C73:D73"/>
    <mergeCell ref="B129:F129"/>
    <mergeCell ref="B262:F262"/>
    <mergeCell ref="B259:F259"/>
    <mergeCell ref="E155:F155"/>
    <mergeCell ref="E154:F154"/>
    <mergeCell ref="C154:D154"/>
    <mergeCell ref="E156:F156"/>
    <mergeCell ref="C155:D155"/>
    <mergeCell ref="C156:D156"/>
    <mergeCell ref="C130:D130"/>
  </mergeCells>
  <printOptions/>
  <pageMargins left="0.6" right="0.25" top="0.5" bottom="0.35" header="0.25" footer="0.25"/>
  <pageSetup fitToHeight="0" horizontalDpi="600" verticalDpi="600" orientation="portrait" paperSize="9" scale="88" r:id="rId4"/>
  <rowBreaks count="5" manualBreakCount="5">
    <brk id="55" max="5" man="1"/>
    <brk id="105" max="5" man="1"/>
    <brk id="152" max="5" man="1"/>
    <brk id="196" max="5" man="1"/>
    <brk id="249" max="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2008-05-15T09:00:30Z</cp:lastPrinted>
  <dcterms:created xsi:type="dcterms:W3CDTF">2004-09-14T00:57:11Z</dcterms:created>
  <dcterms:modified xsi:type="dcterms:W3CDTF">2008-05-15T10:18:21Z</dcterms:modified>
  <cp:category/>
  <cp:version/>
  <cp:contentType/>
  <cp:contentStatus/>
</cp:coreProperties>
</file>